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1018435030\Desktop\"/>
    </mc:Choice>
  </mc:AlternateContent>
  <xr:revisionPtr revIDLastSave="0" documentId="13_ncr:1_{70425C78-3F2F-42DE-9723-8E480C420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UMULADO POR AEROLINEA" sheetId="2" r:id="rId1"/>
    <sheet name="Tipo de compensación-Empresa" sheetId="5" r:id="rId2"/>
    <sheet name="Tipo de compensación-Agrupado" sheetId="4" r:id="rId3"/>
    <sheet name="Motivo de afectación-Empresa" sheetId="7" r:id="rId4"/>
    <sheet name="Motivo de afectación-Agrupado" sheetId="6" r:id="rId5"/>
  </sheets>
  <definedNames>
    <definedName name="_xlnm._FilterDatabase" localSheetId="0" hidden="1">'ACUMULADO POR AEROLINEA'!#REF!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C13" i="4"/>
  <c r="C14" i="4"/>
  <c r="C15" i="4"/>
  <c r="C16" i="4"/>
  <c r="C17" i="4"/>
  <c r="C18" i="4"/>
  <c r="C19" i="4"/>
  <c r="C12" i="4"/>
  <c r="C6" i="4"/>
  <c r="C7" i="4"/>
  <c r="C8" i="4"/>
  <c r="C9" i="4"/>
  <c r="C10" i="4"/>
  <c r="C11" i="4"/>
  <c r="C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5" i="4"/>
  <c r="G4" i="4"/>
  <c r="F4" i="4"/>
  <c r="E4" i="4"/>
  <c r="D4" i="4"/>
  <c r="C4" i="4"/>
  <c r="G9" i="6"/>
  <c r="G8" i="6"/>
  <c r="G7" i="6"/>
  <c r="G6" i="6"/>
  <c r="G5" i="6"/>
  <c r="G4" i="6"/>
  <c r="F9" i="6"/>
  <c r="F8" i="6"/>
  <c r="F7" i="6"/>
  <c r="F6" i="6"/>
  <c r="F5" i="6"/>
  <c r="F4" i="6"/>
  <c r="E9" i="6"/>
  <c r="E8" i="6"/>
  <c r="E7" i="6"/>
  <c r="E6" i="6"/>
  <c r="E5" i="6"/>
  <c r="E4" i="6"/>
  <c r="D9" i="6"/>
  <c r="D8" i="6"/>
  <c r="D7" i="6"/>
  <c r="D6" i="6"/>
  <c r="D5" i="6"/>
  <c r="D4" i="6"/>
  <c r="C9" i="6"/>
  <c r="C8" i="6"/>
  <c r="C7" i="6"/>
  <c r="C6" i="6"/>
  <c r="C5" i="6"/>
  <c r="C4" i="6"/>
  <c r="B9" i="6"/>
  <c r="B8" i="6"/>
  <c r="B7" i="6"/>
  <c r="B6" i="6"/>
  <c r="B5" i="6"/>
  <c r="B4" i="6"/>
  <c r="B4" i="4"/>
  <c r="H43" i="7" l="1"/>
  <c r="H35" i="7" l="1"/>
  <c r="H27" i="7" l="1"/>
  <c r="H19" i="7" l="1"/>
  <c r="H11" i="7" l="1"/>
  <c r="E51" i="7" l="1"/>
  <c r="E43" i="7" l="1"/>
  <c r="E35" i="7" l="1"/>
  <c r="E27" i="7" l="1"/>
  <c r="E19" i="7" l="1"/>
  <c r="E11" i="7" l="1"/>
  <c r="G51" i="7" l="1"/>
  <c r="C51" i="7"/>
  <c r="J54" i="5"/>
  <c r="G43" i="7" l="1"/>
  <c r="C43" i="7"/>
  <c r="G54" i="5"/>
  <c r="C54" i="5"/>
  <c r="G35" i="7" l="1"/>
  <c r="C35" i="7"/>
  <c r="G27" i="7" l="1"/>
  <c r="C27" i="7"/>
  <c r="G40" i="5"/>
  <c r="C35" i="5"/>
  <c r="G19" i="7" l="1"/>
  <c r="C19" i="7"/>
  <c r="J16" i="5"/>
  <c r="G11" i="7" l="1"/>
  <c r="C11" i="7"/>
  <c r="F51" i="7" l="1"/>
  <c r="F43" i="7"/>
  <c r="F35" i="7"/>
  <c r="F27" i="7"/>
  <c r="F19" i="7"/>
  <c r="F11" i="7"/>
  <c r="L59" i="5" l="1"/>
  <c r="J59" i="5" l="1"/>
  <c r="G11" i="2" l="1"/>
  <c r="F40" i="5" l="1"/>
  <c r="M21" i="5"/>
  <c r="H8" i="6" l="1"/>
  <c r="H4" i="6"/>
  <c r="H9" i="6" l="1"/>
  <c r="H5" i="6"/>
  <c r="H6" i="6"/>
  <c r="H7" i="6"/>
  <c r="H10" i="6" l="1"/>
  <c r="L40" i="5"/>
  <c r="O40" i="5" l="1"/>
  <c r="H40" i="5"/>
  <c r="E59" i="5" l="1"/>
  <c r="E40" i="5" l="1"/>
  <c r="H5" i="2" l="1"/>
  <c r="C40" i="5" l="1"/>
  <c r="K21" i="5" l="1"/>
  <c r="L21" i="5"/>
  <c r="N21" i="5"/>
  <c r="O21" i="5"/>
  <c r="I21" i="5"/>
  <c r="J21" i="5"/>
  <c r="B11" i="2" l="1"/>
  <c r="B21" i="5"/>
  <c r="H21" i="5" l="1"/>
  <c r="G21" i="5" l="1"/>
  <c r="F21" i="5"/>
  <c r="E21" i="5"/>
  <c r="D21" i="5"/>
  <c r="C21" i="5"/>
  <c r="G10" i="6" l="1"/>
  <c r="F10" i="6"/>
  <c r="E10" i="6"/>
  <c r="D10" i="6"/>
  <c r="C10" i="6"/>
  <c r="B10" i="6"/>
  <c r="O59" i="5"/>
  <c r="N59" i="5"/>
  <c r="M59" i="5"/>
  <c r="I59" i="5"/>
  <c r="H59" i="5"/>
  <c r="G59" i="5"/>
  <c r="F59" i="5"/>
  <c r="D59" i="5"/>
  <c r="C59" i="5"/>
  <c r="B59" i="5"/>
  <c r="N40" i="5"/>
  <c r="M40" i="5"/>
  <c r="K40" i="5"/>
  <c r="J40" i="5"/>
  <c r="I40" i="5"/>
  <c r="H19" i="4"/>
  <c r="H18" i="4"/>
  <c r="H17" i="4"/>
  <c r="H16" i="4"/>
  <c r="H15" i="4"/>
  <c r="H14" i="4"/>
  <c r="H13" i="4"/>
  <c r="H12" i="4"/>
  <c r="H11" i="4"/>
  <c r="H10" i="4"/>
  <c r="H8" i="4"/>
  <c r="H5" i="4"/>
  <c r="G20" i="4"/>
  <c r="F20" i="4"/>
  <c r="E20" i="4"/>
  <c r="D20" i="4"/>
  <c r="C20" i="4"/>
  <c r="F11" i="2"/>
  <c r="E11" i="2"/>
  <c r="D11" i="2"/>
  <c r="H10" i="2"/>
  <c r="H6" i="2"/>
  <c r="H4" i="2"/>
  <c r="C11" i="2" l="1"/>
  <c r="H9" i="2"/>
  <c r="H7" i="2"/>
  <c r="H8" i="2"/>
  <c r="H11" i="2" l="1"/>
  <c r="H7" i="4"/>
  <c r="H6" i="4" l="1"/>
  <c r="H9" i="4" l="1"/>
  <c r="H20" i="4" s="1"/>
  <c r="B20" i="4"/>
</calcChain>
</file>

<file path=xl/sharedStrings.xml><?xml version="1.0" encoding="utf-8"?>
<sst xmlns="http://schemas.openxmlformats.org/spreadsheetml/2006/main" count="228" uniqueCount="71">
  <si>
    <t>CUADRO N° 1</t>
  </si>
  <si>
    <t xml:space="preserve"> AEROLINEA </t>
  </si>
  <si>
    <t xml:space="preserve"> TOTAL ACUMULADO</t>
  </si>
  <si>
    <t>Aerorepublica</t>
  </si>
  <si>
    <t>Avianca</t>
  </si>
  <si>
    <t>Easyfly</t>
  </si>
  <si>
    <t>Fast Colombia</t>
  </si>
  <si>
    <t>Regional Express</t>
  </si>
  <si>
    <t>Satena</t>
  </si>
  <si>
    <t>TOTAL GENERAL</t>
  </si>
  <si>
    <t>CUADRO N° 2</t>
  </si>
  <si>
    <t>Tipos de  Compensación</t>
  </si>
  <si>
    <t>AEROREPUBLICA</t>
  </si>
  <si>
    <t>AVIANCA</t>
  </si>
  <si>
    <t>EASYFLY</t>
  </si>
  <si>
    <t>FAST Colombia</t>
  </si>
  <si>
    <t>REGIONAL EXPRESS</t>
  </si>
  <si>
    <t>SATENA</t>
  </si>
  <si>
    <t>REFRIGERIOS</t>
  </si>
  <si>
    <t>LLAMADA TELEFONICA</t>
  </si>
  <si>
    <t>DESAYUNO</t>
  </si>
  <si>
    <t>ALMUERZO</t>
  </si>
  <si>
    <t>CENA</t>
  </si>
  <si>
    <t>HOSPEDAJE</t>
  </si>
  <si>
    <t>GASTOS DE TRASLADO</t>
  </si>
  <si>
    <t>REINTEGRO PRECIO TIQUETE</t>
  </si>
  <si>
    <t>TIQUETES EN LA RUTA DE LA AEROLINEA</t>
  </si>
  <si>
    <t>ENDOSO A OTRA AEROLINEA</t>
  </si>
  <si>
    <t>BONO</t>
  </si>
  <si>
    <t>MILLAS</t>
  </si>
  <si>
    <t>EQUIPAJE PASAJEROS PÉRDIDA</t>
  </si>
  <si>
    <t>EQUIPAJE PASAJEROS SAQUEO</t>
  </si>
  <si>
    <t>EQUIPAJE PASAJEROS AVERÍA</t>
  </si>
  <si>
    <t>EQUIPAJE PASAJEROS DEMORA</t>
  </si>
  <si>
    <t>TOTALES</t>
  </si>
  <si>
    <t>CUADRO N° 3</t>
  </si>
  <si>
    <t>ACUMULADO</t>
  </si>
  <si>
    <t>CUADRO N° 4</t>
  </si>
  <si>
    <t xml:space="preserve"> MOTIVO QUE AFECTO 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</si>
  <si>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</si>
  <si>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</si>
  <si>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</si>
  <si>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</si>
  <si>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</si>
  <si>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</si>
  <si>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</si>
  <si>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CUADRO N° 5</t>
  </si>
  <si>
    <t xml:space="preserve"> MOTIVO QUE AFECTÓ:</t>
  </si>
  <si>
    <t>AIRES</t>
  </si>
  <si>
    <t>Aires</t>
  </si>
  <si>
    <t>JULIO</t>
  </si>
  <si>
    <t>AGOSTO</t>
  </si>
  <si>
    <t>SEPTIEMBRE</t>
  </si>
  <si>
    <t>OCTUBRE</t>
  </si>
  <si>
    <t>NOVIEMBRE</t>
  </si>
  <si>
    <t>DICIEMBRE</t>
  </si>
  <si>
    <t>ACUMULADO COMPENSACIONES Y OTROS PAGOS AL USUARIO II SEMESTRE 2021</t>
  </si>
  <si>
    <t>ACUMULADO MES, EMPRESA Y  TIPO DE COMPENSACIÓN II SEMESTRE 2021</t>
  </si>
  <si>
    <t>ACUMULADO POR MES, EMPRESA Y MOTIVO II SEMESTRE  2021</t>
  </si>
  <si>
    <t>Julio</t>
  </si>
  <si>
    <t>Agosto</t>
  </si>
  <si>
    <t>Septiembre</t>
  </si>
  <si>
    <t>Octubre</t>
  </si>
  <si>
    <t>Noviembre</t>
  </si>
  <si>
    <t>Diciembre</t>
  </si>
  <si>
    <t>ACUMULADO MES Y  TIPO DE COMPENSACIÓN II SEMESTRE 2021</t>
  </si>
  <si>
    <t>ACUMULADO POR MES Y MOTIVO II SEMESTRE 2021</t>
  </si>
  <si>
    <t>Nota 1: La aerolinea Aerorepublica no presento reporte de compensaciones</t>
  </si>
  <si>
    <t>Nota 2: La aerolínea Easyfly no presento reportes de compensaciones</t>
  </si>
  <si>
    <t>Elaborado: Juan David Domínguez Arrieta - Grupo Estadisticas y Analisis Sectorial</t>
  </si>
  <si>
    <t>Revisado: Jorge Alonso Quintana Cristancho - Coordinador Grupo Estadisticas y Analisis 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</si>
</sst>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0" fillId="0" borderId="0" xfId="0" applyFont="1"/>
    <xf numFmtId="0" fontId="2" fillId="6" borderId="5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165" fontId="0" fillId="7" borderId="9" xfId="2" applyNumberFormat="1" applyFont="1" applyFill="1" applyBorder="1"/>
    <xf numFmtId="165" fontId="0" fillId="7" borderId="6" xfId="2" applyNumberFormat="1" applyFont="1" applyFill="1" applyBorder="1"/>
    <xf numFmtId="165" fontId="0" fillId="7" borderId="15" xfId="2" applyNumberFormat="1" applyFont="1" applyFill="1" applyBorder="1"/>
    <xf numFmtId="0" fontId="2" fillId="7" borderId="11" xfId="0" applyFont="1" applyFill="1" applyBorder="1"/>
    <xf numFmtId="167" fontId="2" fillId="8" borderId="12" xfId="1" applyNumberFormat="1" applyFont="1" applyFill="1" applyBorder="1"/>
    <xf numFmtId="167" fontId="0" fillId="8" borderId="2" xfId="1" applyNumberFormat="1" applyFont="1" applyFill="1" applyBorder="1"/>
    <xf numFmtId="166" fontId="7" fillId="0" borderId="0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7" fontId="0" fillId="0" borderId="9" xfId="1" applyNumberFormat="1" applyFont="1" applyBorder="1" applyAlignment="1">
      <alignment wrapText="1"/>
    </xf>
    <xf numFmtId="167" fontId="0" fillId="0" borderId="9" xfId="1" applyNumberFormat="1" applyFont="1" applyBorder="1"/>
    <xf numFmtId="38" fontId="0" fillId="0" borderId="9" xfId="0" applyNumberFormat="1" applyFont="1" applyBorder="1"/>
    <xf numFmtId="165" fontId="0" fillId="0" borderId="9" xfId="2" applyNumberFormat="1" applyFont="1" applyBorder="1"/>
    <xf numFmtId="0" fontId="0" fillId="0" borderId="9" xfId="0" applyFont="1" applyBorder="1"/>
    <xf numFmtId="0" fontId="8" fillId="10" borderId="25" xfId="0" applyFont="1" applyFill="1" applyBorder="1"/>
    <xf numFmtId="0" fontId="8" fillId="10" borderId="4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8" fillId="11" borderId="18" xfId="0" applyFont="1" applyFill="1" applyBorder="1"/>
    <xf numFmtId="165" fontId="6" fillId="11" borderId="5" xfId="2" applyNumberFormat="1" applyFont="1" applyFill="1" applyBorder="1"/>
    <xf numFmtId="167" fontId="6" fillId="11" borderId="14" xfId="0" applyNumberFormat="1" applyFont="1" applyFill="1" applyBorder="1"/>
    <xf numFmtId="0" fontId="8" fillId="11" borderId="21" xfId="0" applyFont="1" applyFill="1" applyBorder="1"/>
    <xf numFmtId="0" fontId="8" fillId="11" borderId="23" xfId="0" applyFont="1" applyFill="1" applyBorder="1"/>
    <xf numFmtId="0" fontId="8" fillId="9" borderId="12" xfId="0" applyFont="1" applyFill="1" applyBorder="1"/>
    <xf numFmtId="165" fontId="6" fillId="9" borderId="13" xfId="2" applyNumberFormat="1" applyFont="1" applyFill="1" applyBorder="1"/>
    <xf numFmtId="3" fontId="0" fillId="0" borderId="0" xfId="0" applyNumberFormat="1"/>
    <xf numFmtId="167" fontId="0" fillId="0" borderId="0" xfId="0" applyNumberFormat="1"/>
    <xf numFmtId="0" fontId="2" fillId="12" borderId="2" xfId="0" applyFont="1" applyFill="1" applyBorder="1"/>
    <xf numFmtId="0" fontId="2" fillId="12" borderId="19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2" fillId="8" borderId="21" xfId="0" applyFont="1" applyFill="1" applyBorder="1"/>
    <xf numFmtId="167" fontId="0" fillId="0" borderId="9" xfId="3" applyNumberFormat="1" applyFont="1" applyBorder="1" applyAlignment="1">
      <alignment horizontal="center" vertical="center" wrapText="1"/>
    </xf>
    <xf numFmtId="167" fontId="0" fillId="0" borderId="9" xfId="0" applyNumberFormat="1" applyFont="1" applyBorder="1"/>
    <xf numFmtId="167" fontId="0" fillId="0" borderId="9" xfId="4" applyNumberFormat="1" applyFont="1" applyBorder="1" applyAlignment="1">
      <alignment horizontal="center" vertical="center" wrapText="1"/>
    </xf>
    <xf numFmtId="167" fontId="0" fillId="0" borderId="22" xfId="6" applyNumberFormat="1" applyFont="1" applyBorder="1" applyAlignment="1">
      <alignment horizontal="center" vertical="center" wrapText="1"/>
    </xf>
    <xf numFmtId="3" fontId="0" fillId="0" borderId="9" xfId="0" applyNumberFormat="1" applyFont="1" applyBorder="1"/>
    <xf numFmtId="0" fontId="2" fillId="0" borderId="9" xfId="0" applyFont="1" applyBorder="1"/>
    <xf numFmtId="0" fontId="0" fillId="0" borderId="22" xfId="0" applyFont="1" applyBorder="1"/>
    <xf numFmtId="0" fontId="0" fillId="5" borderId="21" xfId="0" applyFont="1" applyFill="1" applyBorder="1"/>
    <xf numFmtId="0" fontId="2" fillId="13" borderId="2" xfId="0" applyFont="1" applyFill="1" applyBorder="1" applyAlignment="1">
      <alignment horizontal="center"/>
    </xf>
    <xf numFmtId="167" fontId="0" fillId="0" borderId="5" xfId="4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1"/>
    </xf>
    <xf numFmtId="0" fontId="3" fillId="3" borderId="17" xfId="0" applyFont="1" applyFill="1" applyBorder="1" applyAlignment="1">
      <alignment horizontal="center" vertical="center" readingOrder="1"/>
    </xf>
    <xf numFmtId="0" fontId="0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readingOrder="1"/>
    </xf>
    <xf numFmtId="167" fontId="0" fillId="0" borderId="0" xfId="0" applyNumberFormat="1" applyFont="1"/>
    <xf numFmtId="165" fontId="0" fillId="0" borderId="8" xfId="2" applyNumberFormat="1" applyFont="1" applyFill="1" applyBorder="1" applyAlignment="1">
      <alignment horizontal="center" vertical="top"/>
    </xf>
    <xf numFmtId="165" fontId="0" fillId="0" borderId="28" xfId="2" applyNumberFormat="1" applyFont="1" applyFill="1" applyBorder="1" applyAlignment="1">
      <alignment horizontal="center" vertical="top"/>
    </xf>
    <xf numFmtId="165" fontId="0" fillId="0" borderId="5" xfId="2" applyNumberFormat="1" applyFont="1" applyFill="1" applyBorder="1" applyAlignment="1">
      <alignment horizontal="center" vertical="top"/>
    </xf>
    <xf numFmtId="165" fontId="0" fillId="0" borderId="8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top"/>
    </xf>
    <xf numFmtId="165" fontId="5" fillId="0" borderId="4" xfId="2" applyNumberFormat="1" applyFont="1" applyFill="1" applyBorder="1" applyAlignment="1">
      <alignment horizontal="center" vertical="top"/>
    </xf>
    <xf numFmtId="165" fontId="5" fillId="0" borderId="9" xfId="2" applyNumberFormat="1" applyFont="1" applyFill="1" applyBorder="1" applyAlignment="1">
      <alignment horizontal="center" vertical="top"/>
    </xf>
    <xf numFmtId="167" fontId="0" fillId="0" borderId="9" xfId="1" applyNumberFormat="1" applyFont="1" applyBorder="1" applyAlignment="1">
      <alignment horizontal="center"/>
    </xf>
    <xf numFmtId="165" fontId="5" fillId="4" borderId="8" xfId="2" applyNumberFormat="1" applyFont="1" applyFill="1" applyBorder="1" applyAlignment="1">
      <alignment horizontal="center" vertical="top"/>
    </xf>
    <xf numFmtId="165" fontId="5" fillId="4" borderId="9" xfId="2" applyNumberFormat="1" applyFont="1" applyFill="1" applyBorder="1" applyAlignment="1">
      <alignment horizontal="center" vertical="top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 vertical="top"/>
    </xf>
    <xf numFmtId="166" fontId="0" fillId="0" borderId="11" xfId="2" applyNumberFormat="1" applyFont="1" applyFill="1" applyBorder="1" applyAlignment="1">
      <alignment horizontal="center" vertical="top"/>
    </xf>
    <xf numFmtId="167" fontId="0" fillId="0" borderId="11" xfId="2" applyNumberFormat="1" applyFont="1" applyFill="1" applyBorder="1" applyAlignment="1">
      <alignment horizontal="center" vertical="top"/>
    </xf>
    <xf numFmtId="165" fontId="4" fillId="5" borderId="2" xfId="2" applyNumberFormat="1" applyFont="1" applyFill="1" applyBorder="1" applyAlignment="1">
      <alignment horizontal="center"/>
    </xf>
    <xf numFmtId="165" fontId="4" fillId="5" borderId="1" xfId="2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vertical="top"/>
    </xf>
    <xf numFmtId="0" fontId="0" fillId="0" borderId="0" xfId="0" applyAlignment="1"/>
    <xf numFmtId="0" fontId="2" fillId="0" borderId="7" xfId="0" applyFont="1" applyFill="1" applyBorder="1" applyAlignment="1">
      <alignment vertical="top"/>
    </xf>
    <xf numFmtId="0" fontId="0" fillId="0" borderId="0" xfId="0" applyFill="1" applyAlignment="1"/>
    <xf numFmtId="0" fontId="2" fillId="0" borderId="24" xfId="0" applyFont="1" applyFill="1" applyBorder="1" applyAlignment="1">
      <alignment vertical="top"/>
    </xf>
    <xf numFmtId="0" fontId="2" fillId="5" borderId="2" xfId="0" applyFont="1" applyFill="1" applyBorder="1" applyAlignment="1"/>
    <xf numFmtId="0" fontId="0" fillId="0" borderId="0" xfId="0" applyFill="1" applyBorder="1" applyAlignment="1"/>
    <xf numFmtId="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167" fontId="0" fillId="0" borderId="0" xfId="0" applyNumberFormat="1" applyFont="1" applyFill="1" applyBorder="1"/>
    <xf numFmtId="167" fontId="0" fillId="0" borderId="8" xfId="1" applyNumberFormat="1" applyFont="1" applyBorder="1"/>
    <xf numFmtId="167" fontId="0" fillId="0" borderId="8" xfId="0" applyNumberFormat="1" applyFont="1" applyBorder="1"/>
    <xf numFmtId="167" fontId="9" fillId="9" borderId="17" xfId="1" applyNumberFormat="1" applyFont="1" applyFill="1" applyBorder="1"/>
    <xf numFmtId="165" fontId="6" fillId="11" borderId="9" xfId="2" applyNumberFormat="1" applyFont="1" applyFill="1" applyBorder="1"/>
    <xf numFmtId="165" fontId="6" fillId="9" borderId="33" xfId="2" applyNumberFormat="1" applyFont="1" applyFill="1" applyBorder="1"/>
    <xf numFmtId="165" fontId="6" fillId="11" borderId="11" xfId="2" applyNumberFormat="1" applyFont="1" applyFill="1" applyBorder="1"/>
    <xf numFmtId="165" fontId="6" fillId="9" borderId="2" xfId="2" applyNumberFormat="1" applyFont="1" applyFill="1" applyBorder="1"/>
    <xf numFmtId="167" fontId="0" fillId="8" borderId="1" xfId="1" applyNumberFormat="1" applyFont="1" applyFill="1" applyBorder="1"/>
    <xf numFmtId="0" fontId="2" fillId="12" borderId="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167" fontId="0" fillId="0" borderId="35" xfId="1" applyNumberFormat="1" applyFont="1" applyBorder="1"/>
    <xf numFmtId="167" fontId="0" fillId="0" borderId="36" xfId="1" applyNumberFormat="1" applyFont="1" applyBorder="1"/>
    <xf numFmtId="167" fontId="0" fillId="0" borderId="35" xfId="0" applyNumberFormat="1" applyFont="1" applyBorder="1"/>
    <xf numFmtId="0" fontId="2" fillId="12" borderId="44" xfId="0" applyFont="1" applyFill="1" applyBorder="1" applyAlignment="1">
      <alignment horizontal="center"/>
    </xf>
    <xf numFmtId="0" fontId="2" fillId="12" borderId="45" xfId="0" applyFont="1" applyFill="1" applyBorder="1" applyAlignment="1">
      <alignment horizontal="center"/>
    </xf>
    <xf numFmtId="0" fontId="2" fillId="12" borderId="3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167" fontId="2" fillId="14" borderId="6" xfId="1" applyNumberFormat="1" applyFont="1" applyFill="1" applyBorder="1" applyAlignment="1">
      <alignment horizontal="center" vertical="center"/>
    </xf>
    <xf numFmtId="167" fontId="2" fillId="14" borderId="39" xfId="1" applyNumberFormat="1" applyFont="1" applyFill="1" applyBorder="1" applyAlignment="1">
      <alignment horizontal="center" vertical="center"/>
    </xf>
    <xf numFmtId="167" fontId="2" fillId="14" borderId="11" xfId="1" applyNumberFormat="1" applyFont="1" applyFill="1" applyBorder="1" applyAlignment="1">
      <alignment horizontal="center" vertical="center"/>
    </xf>
    <xf numFmtId="167" fontId="2" fillId="14" borderId="38" xfId="1" applyNumberFormat="1" applyFont="1" applyFill="1" applyBorder="1" applyAlignment="1">
      <alignment horizontal="center" vertical="center"/>
    </xf>
    <xf numFmtId="167" fontId="2" fillId="14" borderId="10" xfId="1" applyNumberFormat="1" applyFont="1" applyFill="1" applyBorder="1" applyAlignment="1">
      <alignment horizontal="center" vertical="center"/>
    </xf>
    <xf numFmtId="167" fontId="2" fillId="14" borderId="40" xfId="1" applyNumberFormat="1" applyFont="1" applyFill="1" applyBorder="1" applyAlignment="1">
      <alignment horizontal="center" vertical="center"/>
    </xf>
    <xf numFmtId="167" fontId="2" fillId="14" borderId="47" xfId="1" applyNumberFormat="1" applyFont="1" applyFill="1" applyBorder="1" applyAlignment="1">
      <alignment horizontal="center" vertical="center"/>
    </xf>
    <xf numFmtId="167" fontId="2" fillId="14" borderId="49" xfId="1" applyNumberFormat="1" applyFont="1" applyFill="1" applyBorder="1" applyAlignment="1">
      <alignment horizontal="center" vertical="center"/>
    </xf>
    <xf numFmtId="167" fontId="2" fillId="14" borderId="37" xfId="1" applyNumberFormat="1" applyFont="1" applyFill="1" applyBorder="1" applyAlignment="1">
      <alignment horizontal="center" vertical="center"/>
    </xf>
    <xf numFmtId="38" fontId="2" fillId="14" borderId="50" xfId="0" applyNumberFormat="1" applyFont="1" applyFill="1" applyBorder="1" applyAlignment="1">
      <alignment horizontal="center" vertical="center"/>
    </xf>
    <xf numFmtId="167" fontId="2" fillId="14" borderId="50" xfId="1" applyNumberFormat="1" applyFont="1" applyFill="1" applyBorder="1" applyAlignment="1">
      <alignment horizontal="center" vertical="center"/>
    </xf>
    <xf numFmtId="167" fontId="2" fillId="14" borderId="48" xfId="1" applyNumberFormat="1" applyFont="1" applyFill="1" applyBorder="1" applyAlignment="1">
      <alignment horizontal="center" vertical="center"/>
    </xf>
    <xf numFmtId="167" fontId="2" fillId="14" borderId="51" xfId="1" applyNumberFormat="1" applyFont="1" applyFill="1" applyBorder="1" applyAlignment="1">
      <alignment horizontal="center" vertical="center"/>
    </xf>
    <xf numFmtId="38" fontId="0" fillId="0" borderId="9" xfId="0" applyNumberFormat="1" applyFont="1" applyBorder="1" applyAlignment="1">
      <alignment vertical="center"/>
    </xf>
    <xf numFmtId="165" fontId="0" fillId="0" borderId="14" xfId="2" applyNumberFormat="1" applyFont="1" applyFill="1" applyBorder="1" applyAlignment="1">
      <alignment horizontal="center" vertical="top"/>
    </xf>
    <xf numFmtId="0" fontId="0" fillId="0" borderId="31" xfId="0" applyBorder="1"/>
    <xf numFmtId="0" fontId="2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13" borderId="26" xfId="0" applyFont="1" applyFill="1" applyBorder="1" applyAlignment="1">
      <alignment horizontal="center"/>
    </xf>
    <xf numFmtId="0" fontId="0" fillId="13" borderId="27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0" xfId="0" applyFont="1" applyAlignment="1">
      <alignment horizontal="left"/>
    </xf>
    <xf numFmtId="167" fontId="2" fillId="5" borderId="9" xfId="0" applyNumberFormat="1" applyFont="1" applyFill="1" applyBorder="1" applyAlignment="1">
      <alignment horizontal="center"/>
    </xf>
    <xf numFmtId="167" fontId="2" fillId="5" borderId="22" xfId="0" applyNumberFormat="1" applyFont="1" applyFill="1" applyBorder="1" applyAlignment="1">
      <alignment horizontal="center"/>
    </xf>
  </cellXfs>
  <cellStyles count="7">
    <cellStyle name="Millares" xfId="1" builtinId="3"/>
    <cellStyle name="Millares 56" xfId="3" xr:uid="{00000000-0005-0000-0000-000001000000}"/>
    <cellStyle name="Millares 58" xfId="4" xr:uid="{00000000-0005-0000-0000-000002000000}"/>
    <cellStyle name="Millares 59" xfId="5" xr:uid="{00000000-0005-0000-0000-000003000000}"/>
    <cellStyle name="Millares 60" xfId="6" xr:uid="{00000000-0005-0000-0000-000004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sqref="A1:H1"/>
    </sheetView>
  </sheetViews>
  <sheetFormatPr baseColWidth="10" defaultColWidth="11.42578125" defaultRowHeight="15" x14ac:dyDescent="0.25"/>
  <cols>
    <col min="1" max="1" width="19.28515625" customWidth="1"/>
    <col min="2" max="2" width="21.7109375" customWidth="1"/>
    <col min="3" max="3" width="16.140625" customWidth="1"/>
    <col min="4" max="4" width="18.85546875" customWidth="1"/>
    <col min="5" max="5" width="15.140625" bestFit="1" customWidth="1"/>
    <col min="6" max="6" width="15.140625" customWidth="1"/>
    <col min="7" max="7" width="15.85546875" customWidth="1"/>
    <col min="8" max="8" width="20.42578125" customWidth="1"/>
    <col min="9" max="9" width="20.85546875" bestFit="1" customWidth="1"/>
  </cols>
  <sheetData>
    <row r="1" spans="1:9" ht="18" customHeight="1" thickBot="1" x14ac:dyDescent="0.3">
      <c r="A1" s="116" t="s">
        <v>0</v>
      </c>
      <c r="B1" s="117"/>
      <c r="C1" s="117"/>
      <c r="D1" s="117"/>
      <c r="E1" s="117"/>
      <c r="F1" s="117"/>
      <c r="G1" s="117"/>
      <c r="H1" s="118"/>
    </row>
    <row r="2" spans="1:9" ht="15.75" thickBot="1" x14ac:dyDescent="0.3">
      <c r="A2" s="116" t="s">
        <v>56</v>
      </c>
      <c r="B2" s="117"/>
      <c r="C2" s="117"/>
      <c r="D2" s="117"/>
      <c r="E2" s="117"/>
      <c r="F2" s="117"/>
      <c r="G2" s="117"/>
      <c r="H2" s="118"/>
    </row>
    <row r="3" spans="1:9" ht="15.75" thickBot="1" x14ac:dyDescent="0.3">
      <c r="A3" s="48" t="s">
        <v>1</v>
      </c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6" t="s">
        <v>2</v>
      </c>
    </row>
    <row r="4" spans="1:9" s="67" customFormat="1" ht="15" customHeight="1" x14ac:dyDescent="0.25">
      <c r="A4" s="66" t="s">
        <v>3</v>
      </c>
      <c r="B4" s="51"/>
      <c r="C4" s="52"/>
      <c r="D4" s="52"/>
      <c r="E4" s="52"/>
      <c r="F4" s="52"/>
      <c r="G4" s="52"/>
      <c r="H4" s="113">
        <f t="shared" ref="H4:H10" si="0">+SUM(B4:G4)</f>
        <v>0</v>
      </c>
    </row>
    <row r="5" spans="1:9" s="67" customFormat="1" x14ac:dyDescent="0.25">
      <c r="A5" s="68" t="s">
        <v>4</v>
      </c>
      <c r="B5" s="53">
        <v>668099062</v>
      </c>
      <c r="C5" s="50">
        <v>898130034</v>
      </c>
      <c r="D5" s="54">
        <v>335028316</v>
      </c>
      <c r="E5" s="54">
        <v>294493510</v>
      </c>
      <c r="F5" s="54">
        <v>1334147421</v>
      </c>
      <c r="G5" s="54">
        <v>534598170</v>
      </c>
      <c r="H5" s="113">
        <f t="shared" si="0"/>
        <v>4064496513</v>
      </c>
    </row>
    <row r="6" spans="1:9" s="67" customFormat="1" x14ac:dyDescent="0.25">
      <c r="A6" s="68" t="s">
        <v>5</v>
      </c>
      <c r="B6" s="55"/>
      <c r="C6" s="56"/>
      <c r="D6" s="56"/>
      <c r="E6" s="56"/>
      <c r="F6" s="56"/>
      <c r="G6" s="56"/>
      <c r="H6" s="113">
        <f t="shared" si="0"/>
        <v>0</v>
      </c>
    </row>
    <row r="7" spans="1:9" s="69" customFormat="1" x14ac:dyDescent="0.25">
      <c r="A7" s="68" t="s">
        <v>6</v>
      </c>
      <c r="B7" s="50">
        <v>195746323</v>
      </c>
      <c r="C7" s="54">
        <v>106993004</v>
      </c>
      <c r="D7" s="54">
        <v>89827126</v>
      </c>
      <c r="E7" s="54">
        <v>155356575</v>
      </c>
      <c r="F7" s="54">
        <v>110264419</v>
      </c>
      <c r="G7" s="57">
        <v>285158897</v>
      </c>
      <c r="H7" s="113">
        <f t="shared" si="0"/>
        <v>943346344</v>
      </c>
    </row>
    <row r="8" spans="1:9" s="69" customFormat="1" ht="15.75" customHeight="1" x14ac:dyDescent="0.25">
      <c r="A8" s="68" t="s">
        <v>49</v>
      </c>
      <c r="B8" s="50">
        <v>327921306</v>
      </c>
      <c r="C8" s="54">
        <v>476957353</v>
      </c>
      <c r="D8" s="54">
        <v>565924735</v>
      </c>
      <c r="E8" s="54">
        <v>741488063</v>
      </c>
      <c r="F8" s="54">
        <v>765663658</v>
      </c>
      <c r="G8" s="52">
        <v>109584987</v>
      </c>
      <c r="H8" s="113">
        <f t="shared" si="0"/>
        <v>2987540102</v>
      </c>
    </row>
    <row r="9" spans="1:9" s="69" customFormat="1" x14ac:dyDescent="0.25">
      <c r="A9" s="68" t="s">
        <v>7</v>
      </c>
      <c r="B9" s="58">
        <v>5421122</v>
      </c>
      <c r="C9" s="59">
        <v>2138423</v>
      </c>
      <c r="D9" s="56">
        <v>29951481</v>
      </c>
      <c r="E9" s="54">
        <v>15555840</v>
      </c>
      <c r="F9" s="54">
        <v>24175353</v>
      </c>
      <c r="G9" s="54">
        <v>28336252</v>
      </c>
      <c r="H9" s="113">
        <f t="shared" si="0"/>
        <v>105578471</v>
      </c>
    </row>
    <row r="10" spans="1:9" s="69" customFormat="1" ht="15.75" customHeight="1" thickBot="1" x14ac:dyDescent="0.3">
      <c r="A10" s="70" t="s">
        <v>8</v>
      </c>
      <c r="B10" s="60">
        <v>13011584</v>
      </c>
      <c r="C10" s="61">
        <v>22683840</v>
      </c>
      <c r="D10" s="61">
        <v>7056160</v>
      </c>
      <c r="E10" s="61">
        <v>26966290</v>
      </c>
      <c r="F10" s="62">
        <v>6589650</v>
      </c>
      <c r="G10" s="63"/>
      <c r="H10" s="113">
        <f t="shared" si="0"/>
        <v>76307524</v>
      </c>
    </row>
    <row r="11" spans="1:9" s="72" customFormat="1" ht="15.75" customHeight="1" thickBot="1" x14ac:dyDescent="0.3">
      <c r="A11" s="71" t="s">
        <v>9</v>
      </c>
      <c r="B11" s="64">
        <f>+SUM(B4:B10)</f>
        <v>1210199397</v>
      </c>
      <c r="C11" s="64">
        <f t="shared" ref="C11:H11" si="1">+SUM(C4:C10)</f>
        <v>1506902654</v>
      </c>
      <c r="D11" s="64">
        <f t="shared" si="1"/>
        <v>1027787818</v>
      </c>
      <c r="E11" s="65">
        <f t="shared" si="1"/>
        <v>1233860278</v>
      </c>
      <c r="F11" s="64">
        <f t="shared" si="1"/>
        <v>2240840501</v>
      </c>
      <c r="G11" s="64">
        <f t="shared" si="1"/>
        <v>957678306</v>
      </c>
      <c r="H11" s="64">
        <f t="shared" si="1"/>
        <v>8177268954</v>
      </c>
    </row>
    <row r="12" spans="1:9" s="1" customFormat="1" x14ac:dyDescent="0.25"/>
    <row r="13" spans="1:9" s="1" customFormat="1" x14ac:dyDescent="0.25">
      <c r="A13" s="141" t="s">
        <v>67</v>
      </c>
      <c r="B13" s="141"/>
      <c r="C13" s="141"/>
      <c r="D13" s="141"/>
    </row>
    <row r="14" spans="1:9" s="1" customFormat="1" x14ac:dyDescent="0.25">
      <c r="A14" s="141" t="s">
        <v>68</v>
      </c>
      <c r="B14" s="141"/>
      <c r="C14" s="141"/>
      <c r="D14" s="141"/>
    </row>
    <row r="15" spans="1:9" x14ac:dyDescent="0.25">
      <c r="E15" s="2"/>
      <c r="F15" s="2"/>
      <c r="G15" s="2"/>
      <c r="H15" s="2"/>
      <c r="I15" s="2"/>
    </row>
    <row r="16" spans="1:9" x14ac:dyDescent="0.25">
      <c r="A16" s="141" t="s">
        <v>69</v>
      </c>
      <c r="B16" s="141"/>
      <c r="C16" s="141"/>
      <c r="D16" s="141"/>
    </row>
    <row r="17" spans="1:4" x14ac:dyDescent="0.25">
      <c r="A17" s="141" t="s">
        <v>70</v>
      </c>
      <c r="B17" s="141"/>
      <c r="C17" s="141"/>
      <c r="D17" s="141"/>
    </row>
  </sheetData>
  <mergeCells count="6">
    <mergeCell ref="A17:D17"/>
    <mergeCell ref="A2:H2"/>
    <mergeCell ref="A1:H1"/>
    <mergeCell ref="A13:D13"/>
    <mergeCell ref="A14:D14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Normal="100" workbookViewId="0">
      <pane xSplit="1" topLeftCell="B1" activePane="topRight" state="frozen"/>
      <selection pane="topRight" sqref="A1:O1"/>
    </sheetView>
  </sheetViews>
  <sheetFormatPr baseColWidth="10" defaultColWidth="11.42578125" defaultRowHeight="15" x14ac:dyDescent="0.25"/>
  <cols>
    <col min="1" max="1" width="36.42578125" style="2" bestFit="1" customWidth="1"/>
    <col min="2" max="2" width="17.42578125" style="2" customWidth="1"/>
    <col min="3" max="3" width="16.85546875" style="2" customWidth="1"/>
    <col min="4" max="4" width="15.42578125" style="2" customWidth="1"/>
    <col min="5" max="5" width="15.140625" style="2" bestFit="1" customWidth="1"/>
    <col min="6" max="6" width="20.7109375" style="2" customWidth="1"/>
    <col min="7" max="7" width="19.42578125" style="2" customWidth="1"/>
    <col min="8" max="8" width="18.42578125" style="2" customWidth="1"/>
    <col min="9" max="9" width="16.7109375" style="2" customWidth="1"/>
    <col min="10" max="10" width="17.28515625" style="2" customWidth="1"/>
    <col min="11" max="11" width="11.42578125" style="2" customWidth="1"/>
    <col min="12" max="12" width="15.28515625" style="2" bestFit="1" customWidth="1"/>
    <col min="13" max="13" width="16.85546875" style="2" customWidth="1"/>
    <col min="14" max="14" width="19.85546875" style="2" customWidth="1"/>
    <col min="15" max="15" width="14.7109375" style="2" customWidth="1"/>
    <col min="16" max="16" width="15.42578125" customWidth="1"/>
  </cols>
  <sheetData>
    <row r="1" spans="1:16" s="47" customFormat="1" ht="16.5" customHeight="1" thickBot="1" x14ac:dyDescent="0.3">
      <c r="A1" s="126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</row>
    <row r="2" spans="1:16" s="2" customFormat="1" ht="31.5" customHeight="1" thickBot="1" x14ac:dyDescent="0.3">
      <c r="A2" s="123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1:16" s="98" customFormat="1" ht="25.5" customHeight="1" thickTop="1" thickBot="1" x14ac:dyDescent="0.3">
      <c r="A3" s="97"/>
      <c r="B3" s="119" t="s">
        <v>50</v>
      </c>
      <c r="C3" s="120"/>
      <c r="D3" s="120"/>
      <c r="E3" s="120"/>
      <c r="F3" s="120"/>
      <c r="G3" s="120"/>
      <c r="H3" s="121"/>
      <c r="I3" s="119" t="s">
        <v>51</v>
      </c>
      <c r="J3" s="120"/>
      <c r="K3" s="120"/>
      <c r="L3" s="120"/>
      <c r="M3" s="120"/>
      <c r="N3" s="120"/>
      <c r="O3" s="121"/>
    </row>
    <row r="4" spans="1:16" ht="15.75" thickTop="1" x14ac:dyDescent="0.25">
      <c r="A4" s="89" t="s">
        <v>11</v>
      </c>
      <c r="B4" s="95" t="s">
        <v>12</v>
      </c>
      <c r="C4" s="87" t="s">
        <v>13</v>
      </c>
      <c r="D4" s="87" t="s">
        <v>14</v>
      </c>
      <c r="E4" s="87" t="s">
        <v>15</v>
      </c>
      <c r="F4" s="87" t="s">
        <v>48</v>
      </c>
      <c r="G4" s="87" t="s">
        <v>16</v>
      </c>
      <c r="H4" s="96" t="s">
        <v>17</v>
      </c>
      <c r="I4" s="88" t="s">
        <v>12</v>
      </c>
      <c r="J4" s="87" t="s">
        <v>13</v>
      </c>
      <c r="K4" s="87" t="s">
        <v>14</v>
      </c>
      <c r="L4" s="87" t="s">
        <v>15</v>
      </c>
      <c r="M4" s="87" t="s">
        <v>48</v>
      </c>
      <c r="N4" s="87" t="s">
        <v>16</v>
      </c>
      <c r="O4" s="94" t="s">
        <v>17</v>
      </c>
    </row>
    <row r="5" spans="1:16" x14ac:dyDescent="0.25">
      <c r="A5" s="90" t="s">
        <v>18</v>
      </c>
      <c r="B5" s="91"/>
      <c r="C5" s="14">
        <v>4875519</v>
      </c>
      <c r="D5" s="15"/>
      <c r="E5" s="16">
        <v>10775343</v>
      </c>
      <c r="F5" s="15">
        <v>8314283</v>
      </c>
      <c r="G5" s="15"/>
      <c r="H5" s="92">
        <v>216800</v>
      </c>
      <c r="I5" s="79"/>
      <c r="J5" s="14">
        <v>503550</v>
      </c>
      <c r="K5" s="15"/>
      <c r="L5" s="16">
        <v>14215702</v>
      </c>
      <c r="M5" s="17">
        <v>4157815</v>
      </c>
      <c r="N5" s="15"/>
      <c r="O5" s="92">
        <v>9520100</v>
      </c>
    </row>
    <row r="6" spans="1:16" x14ac:dyDescent="0.25">
      <c r="A6" s="90" t="s">
        <v>19</v>
      </c>
      <c r="B6" s="91"/>
      <c r="C6" s="14"/>
      <c r="D6" s="15"/>
      <c r="E6" s="18"/>
      <c r="F6" s="15"/>
      <c r="G6" s="15"/>
      <c r="H6" s="92"/>
      <c r="I6" s="79"/>
      <c r="J6" s="14"/>
      <c r="K6" s="15"/>
      <c r="L6" s="18"/>
      <c r="M6" s="17"/>
      <c r="N6" s="15"/>
      <c r="O6" s="92"/>
    </row>
    <row r="7" spans="1:16" x14ac:dyDescent="0.25">
      <c r="A7" s="90" t="s">
        <v>20</v>
      </c>
      <c r="B7" s="91"/>
      <c r="C7" s="14">
        <v>14718841</v>
      </c>
      <c r="D7" s="15"/>
      <c r="E7" s="16">
        <v>2346005</v>
      </c>
      <c r="F7" s="15">
        <v>3521397</v>
      </c>
      <c r="G7" s="15"/>
      <c r="H7" s="92">
        <v>477000</v>
      </c>
      <c r="I7" s="79"/>
      <c r="J7" s="14">
        <v>1851951</v>
      </c>
      <c r="K7" s="15"/>
      <c r="L7" s="16">
        <v>9832755</v>
      </c>
      <c r="M7" s="17">
        <v>1953350</v>
      </c>
      <c r="N7" s="15"/>
      <c r="O7" s="92"/>
      <c r="P7" s="30"/>
    </row>
    <row r="8" spans="1:16" x14ac:dyDescent="0.25">
      <c r="A8" s="90" t="s">
        <v>21</v>
      </c>
      <c r="B8" s="91"/>
      <c r="C8" s="14">
        <v>8618517</v>
      </c>
      <c r="D8" s="15"/>
      <c r="E8" s="16">
        <v>3807353</v>
      </c>
      <c r="F8" s="15">
        <v>7602464</v>
      </c>
      <c r="G8" s="15">
        <v>414835</v>
      </c>
      <c r="H8" s="92">
        <v>740000</v>
      </c>
      <c r="I8" s="79"/>
      <c r="J8" s="14">
        <v>5304087</v>
      </c>
      <c r="K8" s="15"/>
      <c r="L8" s="16">
        <v>5385281</v>
      </c>
      <c r="M8" s="17">
        <v>10750427</v>
      </c>
      <c r="N8" s="15"/>
      <c r="O8" s="92">
        <v>1851000</v>
      </c>
    </row>
    <row r="9" spans="1:16" x14ac:dyDescent="0.25">
      <c r="A9" s="90" t="s">
        <v>22</v>
      </c>
      <c r="B9" s="91"/>
      <c r="C9" s="14">
        <v>119696194</v>
      </c>
      <c r="D9" s="15"/>
      <c r="E9" s="16">
        <v>3716455</v>
      </c>
      <c r="F9" s="15">
        <v>3240800</v>
      </c>
      <c r="G9" s="15">
        <v>1632134</v>
      </c>
      <c r="H9" s="92">
        <v>239000</v>
      </c>
      <c r="I9" s="79"/>
      <c r="J9" s="14">
        <v>78222762</v>
      </c>
      <c r="K9" s="15"/>
      <c r="L9" s="16">
        <v>6575900</v>
      </c>
      <c r="M9" s="17">
        <v>13615425</v>
      </c>
      <c r="N9" s="15"/>
      <c r="O9" s="92">
        <v>3254000</v>
      </c>
    </row>
    <row r="10" spans="1:16" x14ac:dyDescent="0.25">
      <c r="A10" s="90" t="s">
        <v>23</v>
      </c>
      <c r="B10" s="91"/>
      <c r="C10" s="14">
        <v>82910428</v>
      </c>
      <c r="D10" s="15"/>
      <c r="E10" s="16">
        <v>88299716</v>
      </c>
      <c r="F10" s="15">
        <v>128684801</v>
      </c>
      <c r="G10" s="15">
        <v>392355</v>
      </c>
      <c r="H10" s="92">
        <v>2745000</v>
      </c>
      <c r="I10" s="79"/>
      <c r="J10" s="14">
        <v>34855770</v>
      </c>
      <c r="K10" s="15"/>
      <c r="L10" s="16">
        <v>46245331</v>
      </c>
      <c r="M10" s="17">
        <v>152738012</v>
      </c>
      <c r="N10" s="15">
        <v>112006</v>
      </c>
      <c r="O10" s="92">
        <v>240000</v>
      </c>
    </row>
    <row r="11" spans="1:16" x14ac:dyDescent="0.25">
      <c r="A11" s="90" t="s">
        <v>24</v>
      </c>
      <c r="B11" s="91"/>
      <c r="C11" s="14">
        <v>39963034</v>
      </c>
      <c r="D11" s="15"/>
      <c r="E11" s="16">
        <v>14130208</v>
      </c>
      <c r="F11" s="15">
        <v>23241434</v>
      </c>
      <c r="G11" s="15">
        <v>418779</v>
      </c>
      <c r="H11" s="92">
        <v>8043784</v>
      </c>
      <c r="I11" s="79"/>
      <c r="J11" s="14">
        <v>29214900</v>
      </c>
      <c r="K11" s="15"/>
      <c r="L11" s="16">
        <v>4021227</v>
      </c>
      <c r="M11" s="17">
        <v>33780301</v>
      </c>
      <c r="N11" s="15"/>
      <c r="O11" s="92">
        <v>3455000</v>
      </c>
    </row>
    <row r="12" spans="1:16" x14ac:dyDescent="0.25">
      <c r="A12" s="90" t="s">
        <v>25</v>
      </c>
      <c r="B12" s="91"/>
      <c r="C12" s="14">
        <v>204904618</v>
      </c>
      <c r="D12" s="15"/>
      <c r="E12" s="16">
        <v>11784543</v>
      </c>
      <c r="F12" s="15"/>
      <c r="G12" s="15"/>
      <c r="H12" s="92"/>
      <c r="I12" s="79"/>
      <c r="J12" s="14">
        <v>278373739</v>
      </c>
      <c r="K12" s="15"/>
      <c r="L12" s="16">
        <v>2196808</v>
      </c>
      <c r="M12" s="17"/>
      <c r="N12" s="15"/>
      <c r="O12" s="92">
        <v>3923740</v>
      </c>
    </row>
    <row r="13" spans="1:16" x14ac:dyDescent="0.25">
      <c r="A13" s="90" t="s">
        <v>26</v>
      </c>
      <c r="B13" s="91"/>
      <c r="C13" s="14"/>
      <c r="D13" s="15"/>
      <c r="E13" s="16">
        <v>54780000</v>
      </c>
      <c r="F13" s="15"/>
      <c r="G13" s="15"/>
      <c r="H13" s="92"/>
      <c r="I13" s="79"/>
      <c r="J13" s="14"/>
      <c r="K13" s="15"/>
      <c r="L13" s="18">
        <v>13620000</v>
      </c>
      <c r="M13" s="17"/>
      <c r="N13" s="15"/>
      <c r="O13" s="92"/>
    </row>
    <row r="14" spans="1:16" x14ac:dyDescent="0.25">
      <c r="A14" s="90" t="s">
        <v>27</v>
      </c>
      <c r="B14" s="91"/>
      <c r="C14" s="14"/>
      <c r="D14" s="15"/>
      <c r="E14" s="18"/>
      <c r="F14" s="15"/>
      <c r="G14" s="15"/>
      <c r="H14" s="92"/>
      <c r="I14" s="79"/>
      <c r="J14" s="14"/>
      <c r="K14" s="15"/>
      <c r="L14" s="18"/>
      <c r="M14" s="17"/>
      <c r="N14" s="15"/>
      <c r="O14" s="92"/>
    </row>
    <row r="15" spans="1:16" x14ac:dyDescent="0.25">
      <c r="A15" s="90" t="s">
        <v>28</v>
      </c>
      <c r="B15" s="91"/>
      <c r="C15" s="14">
        <v>155192668</v>
      </c>
      <c r="D15" s="15"/>
      <c r="E15" s="16"/>
      <c r="F15" s="15">
        <v>125068857</v>
      </c>
      <c r="G15" s="15">
        <v>284514</v>
      </c>
      <c r="H15" s="92">
        <v>400000</v>
      </c>
      <c r="I15" s="79"/>
      <c r="J15" s="14">
        <v>44063107</v>
      </c>
      <c r="K15" s="15"/>
      <c r="L15" s="16"/>
      <c r="M15" s="17">
        <v>231667634</v>
      </c>
      <c r="N15" s="15">
        <v>70928</v>
      </c>
      <c r="O15" s="92">
        <v>190000</v>
      </c>
    </row>
    <row r="16" spans="1:16" x14ac:dyDescent="0.25">
      <c r="A16" s="90" t="s">
        <v>29</v>
      </c>
      <c r="B16" s="93"/>
      <c r="C16" s="14">
        <v>3723307</v>
      </c>
      <c r="D16" s="15"/>
      <c r="E16" s="18"/>
      <c r="F16" s="15"/>
      <c r="G16" s="15"/>
      <c r="H16" s="92"/>
      <c r="I16" s="80"/>
      <c r="J16" s="14">
        <f>6093661+1045719</f>
        <v>7139380</v>
      </c>
      <c r="K16" s="15"/>
      <c r="L16" s="18"/>
      <c r="M16" s="17"/>
      <c r="N16" s="15"/>
      <c r="O16" s="92"/>
    </row>
    <row r="17" spans="1:16" x14ac:dyDescent="0.25">
      <c r="A17" s="90" t="s">
        <v>30</v>
      </c>
      <c r="B17" s="93"/>
      <c r="C17" s="15"/>
      <c r="D17" s="15"/>
      <c r="E17" s="18"/>
      <c r="F17" s="15">
        <v>3961431</v>
      </c>
      <c r="G17" s="15"/>
      <c r="H17" s="92"/>
      <c r="I17" s="80"/>
      <c r="J17" s="15"/>
      <c r="K17" s="15"/>
      <c r="L17" s="18"/>
      <c r="M17" s="17">
        <v>2516914</v>
      </c>
      <c r="N17" s="15"/>
      <c r="O17" s="92"/>
    </row>
    <row r="18" spans="1:16" s="2" customFormat="1" x14ac:dyDescent="0.25">
      <c r="A18" s="90" t="s">
        <v>31</v>
      </c>
      <c r="B18" s="93"/>
      <c r="C18" s="15">
        <v>91906</v>
      </c>
      <c r="D18" s="15"/>
      <c r="E18" s="16">
        <v>1153400</v>
      </c>
      <c r="F18" s="15"/>
      <c r="G18" s="15"/>
      <c r="H18" s="92"/>
      <c r="I18" s="80"/>
      <c r="J18" s="15"/>
      <c r="K18" s="15"/>
      <c r="L18" s="16">
        <v>196000</v>
      </c>
      <c r="M18" s="17"/>
      <c r="N18" s="15"/>
      <c r="O18" s="92"/>
    </row>
    <row r="19" spans="1:16" s="2" customFormat="1" x14ac:dyDescent="0.25">
      <c r="A19" s="90" t="s">
        <v>32</v>
      </c>
      <c r="B19" s="93"/>
      <c r="C19" s="15">
        <v>12552839</v>
      </c>
      <c r="D19" s="15"/>
      <c r="E19" s="16">
        <v>2385800</v>
      </c>
      <c r="F19" s="15">
        <v>22565890</v>
      </c>
      <c r="G19" s="15"/>
      <c r="H19" s="92">
        <v>100000</v>
      </c>
      <c r="I19" s="80"/>
      <c r="J19" s="15">
        <v>396823487</v>
      </c>
      <c r="K19" s="15"/>
      <c r="L19" s="16">
        <v>1701000</v>
      </c>
      <c r="M19" s="17">
        <v>23773425</v>
      </c>
      <c r="N19" s="15"/>
      <c r="O19" s="92"/>
    </row>
    <row r="20" spans="1:16" s="2" customFormat="1" x14ac:dyDescent="0.25">
      <c r="A20" s="90" t="s">
        <v>33</v>
      </c>
      <c r="B20" s="93"/>
      <c r="C20" s="14">
        <v>20851192</v>
      </c>
      <c r="D20" s="15"/>
      <c r="E20" s="16">
        <v>2567500</v>
      </c>
      <c r="F20" s="15">
        <v>1719950</v>
      </c>
      <c r="G20" s="15">
        <v>2278505</v>
      </c>
      <c r="H20" s="92">
        <v>50000</v>
      </c>
      <c r="I20" s="80"/>
      <c r="J20" s="14">
        <v>21777301</v>
      </c>
      <c r="K20" s="15"/>
      <c r="L20" s="16">
        <v>3003000</v>
      </c>
      <c r="M20" s="17">
        <v>1814450</v>
      </c>
      <c r="N20" s="15">
        <v>1641739</v>
      </c>
      <c r="O20" s="92">
        <v>250000</v>
      </c>
    </row>
    <row r="21" spans="1:16" s="2" customFormat="1" ht="15.75" thickBot="1" x14ac:dyDescent="0.3">
      <c r="A21" s="99" t="s">
        <v>34</v>
      </c>
      <c r="B21" s="100">
        <f>+SUM(B5:B20)</f>
        <v>0</v>
      </c>
      <c r="C21" s="101">
        <f>+SUM(C5:C20)</f>
        <v>668099063</v>
      </c>
      <c r="D21" s="101">
        <f t="shared" ref="D21:G21" si="0">+SUM(D5:D20)</f>
        <v>0</v>
      </c>
      <c r="E21" s="101">
        <f t="shared" si="0"/>
        <v>195746323</v>
      </c>
      <c r="F21" s="101">
        <f t="shared" si="0"/>
        <v>327921307</v>
      </c>
      <c r="G21" s="101">
        <f t="shared" si="0"/>
        <v>5421122</v>
      </c>
      <c r="H21" s="102">
        <f>+SUM(H5:H20)</f>
        <v>13011584</v>
      </c>
      <c r="I21" s="103">
        <f>SUM(I5:I20)</f>
        <v>0</v>
      </c>
      <c r="J21" s="101">
        <f>SUM(J5:J20)</f>
        <v>898130034</v>
      </c>
      <c r="K21" s="101">
        <f t="shared" ref="K21:O21" si="1">SUM(K5:K20)</f>
        <v>0</v>
      </c>
      <c r="L21" s="101">
        <f t="shared" si="1"/>
        <v>106993004</v>
      </c>
      <c r="M21" s="101">
        <f>SUM(M5:M20)</f>
        <v>476767753</v>
      </c>
      <c r="N21" s="101">
        <f t="shared" si="1"/>
        <v>1824673</v>
      </c>
      <c r="O21" s="104">
        <f t="shared" si="1"/>
        <v>22683840</v>
      </c>
    </row>
    <row r="22" spans="1:16" s="47" customFormat="1" ht="25.5" customHeight="1" thickTop="1" thickBot="1" x14ac:dyDescent="0.3">
      <c r="A22" s="97"/>
      <c r="B22" s="119" t="s">
        <v>52</v>
      </c>
      <c r="C22" s="120"/>
      <c r="D22" s="120"/>
      <c r="E22" s="120"/>
      <c r="F22" s="120"/>
      <c r="G22" s="120"/>
      <c r="H22" s="121"/>
      <c r="I22" s="122" t="s">
        <v>53</v>
      </c>
      <c r="J22" s="120"/>
      <c r="K22" s="120"/>
      <c r="L22" s="120"/>
      <c r="M22" s="120"/>
      <c r="N22" s="120"/>
      <c r="O22" s="121"/>
    </row>
    <row r="23" spans="1:16" s="2" customFormat="1" ht="15.75" thickTop="1" x14ac:dyDescent="0.25">
      <c r="A23" s="89" t="s">
        <v>11</v>
      </c>
      <c r="B23" s="95" t="s">
        <v>12</v>
      </c>
      <c r="C23" s="87" t="s">
        <v>13</v>
      </c>
      <c r="D23" s="87" t="s">
        <v>14</v>
      </c>
      <c r="E23" s="87" t="s">
        <v>15</v>
      </c>
      <c r="F23" s="87" t="s">
        <v>48</v>
      </c>
      <c r="G23" s="87" t="s">
        <v>16</v>
      </c>
      <c r="H23" s="96" t="s">
        <v>17</v>
      </c>
      <c r="I23" s="88" t="s">
        <v>12</v>
      </c>
      <c r="J23" s="87" t="s">
        <v>13</v>
      </c>
      <c r="K23" s="87" t="s">
        <v>14</v>
      </c>
      <c r="L23" s="87" t="s">
        <v>15</v>
      </c>
      <c r="M23" s="87" t="s">
        <v>48</v>
      </c>
      <c r="N23" s="87" t="s">
        <v>16</v>
      </c>
      <c r="O23" s="94" t="s">
        <v>17</v>
      </c>
    </row>
    <row r="24" spans="1:16" s="2" customFormat="1" x14ac:dyDescent="0.25">
      <c r="A24" s="90" t="s">
        <v>18</v>
      </c>
      <c r="B24" s="91"/>
      <c r="C24" s="14">
        <v>4962252</v>
      </c>
      <c r="D24" s="15"/>
      <c r="E24" s="16">
        <v>9283698</v>
      </c>
      <c r="F24" s="16">
        <v>5012982</v>
      </c>
      <c r="G24" s="15">
        <v>462735</v>
      </c>
      <c r="H24" s="92">
        <v>1931500</v>
      </c>
      <c r="I24" s="79"/>
      <c r="J24" s="14">
        <v>443483</v>
      </c>
      <c r="K24" s="15"/>
      <c r="L24" s="16">
        <v>44206650</v>
      </c>
      <c r="M24" s="17">
        <v>7230312</v>
      </c>
      <c r="N24" s="15"/>
      <c r="O24" s="92">
        <v>3003600</v>
      </c>
    </row>
    <row r="25" spans="1:16" s="2" customFormat="1" x14ac:dyDescent="0.25">
      <c r="A25" s="90" t="s">
        <v>19</v>
      </c>
      <c r="B25" s="91"/>
      <c r="C25" s="14"/>
      <c r="D25" s="15"/>
      <c r="E25" s="18"/>
      <c r="F25" s="16"/>
      <c r="G25" s="15"/>
      <c r="H25" s="92"/>
      <c r="I25" s="79"/>
      <c r="J25" s="14"/>
      <c r="K25" s="15"/>
      <c r="L25" s="16"/>
      <c r="M25" s="17"/>
      <c r="N25" s="15"/>
      <c r="O25" s="92"/>
    </row>
    <row r="26" spans="1:16" s="2" customFormat="1" x14ac:dyDescent="0.25">
      <c r="A26" s="90" t="s">
        <v>20</v>
      </c>
      <c r="B26" s="91"/>
      <c r="C26" s="14">
        <v>159508</v>
      </c>
      <c r="D26" s="15"/>
      <c r="E26" s="16">
        <v>8483543</v>
      </c>
      <c r="F26" s="16">
        <v>2319110</v>
      </c>
      <c r="G26" s="15">
        <v>413999</v>
      </c>
      <c r="H26" s="92">
        <v>142000</v>
      </c>
      <c r="I26" s="79"/>
      <c r="J26" s="14">
        <v>781281</v>
      </c>
      <c r="K26" s="15"/>
      <c r="L26" s="16">
        <v>6811950</v>
      </c>
      <c r="M26" s="17">
        <v>4317250</v>
      </c>
      <c r="N26" s="15"/>
      <c r="O26" s="92">
        <v>886000</v>
      </c>
      <c r="P26" s="49"/>
    </row>
    <row r="27" spans="1:16" s="2" customFormat="1" x14ac:dyDescent="0.25">
      <c r="A27" s="90" t="s">
        <v>21</v>
      </c>
      <c r="B27" s="91"/>
      <c r="C27" s="14">
        <v>10563304</v>
      </c>
      <c r="D27" s="15"/>
      <c r="E27" s="16">
        <v>2667378</v>
      </c>
      <c r="F27" s="16">
        <v>15652239</v>
      </c>
      <c r="G27" s="15">
        <v>36191</v>
      </c>
      <c r="H27" s="92">
        <v>367000</v>
      </c>
      <c r="I27" s="79"/>
      <c r="J27" s="14">
        <v>6630629</v>
      </c>
      <c r="K27" s="15"/>
      <c r="L27" s="16">
        <v>23686425</v>
      </c>
      <c r="M27" s="17">
        <v>24857889</v>
      </c>
      <c r="N27" s="15">
        <v>3665450</v>
      </c>
      <c r="O27" s="92">
        <v>4047250</v>
      </c>
    </row>
    <row r="28" spans="1:16" s="2" customFormat="1" x14ac:dyDescent="0.25">
      <c r="A28" s="90" t="s">
        <v>22</v>
      </c>
      <c r="B28" s="91"/>
      <c r="C28" s="14">
        <v>17291253</v>
      </c>
      <c r="D28" s="15"/>
      <c r="E28" s="16">
        <v>364700</v>
      </c>
      <c r="F28" s="16">
        <v>4409820</v>
      </c>
      <c r="G28" s="15">
        <v>1470965</v>
      </c>
      <c r="H28" s="92">
        <v>142000</v>
      </c>
      <c r="I28" s="79"/>
      <c r="J28" s="14">
        <v>19380814</v>
      </c>
      <c r="K28" s="15"/>
      <c r="L28" s="16">
        <v>10613044</v>
      </c>
      <c r="M28" s="17">
        <v>6259962</v>
      </c>
      <c r="N28" s="15">
        <v>930788</v>
      </c>
      <c r="O28" s="92">
        <v>2178000</v>
      </c>
    </row>
    <row r="29" spans="1:16" s="2" customFormat="1" x14ac:dyDescent="0.25">
      <c r="A29" s="90" t="s">
        <v>23</v>
      </c>
      <c r="B29" s="91"/>
      <c r="C29" s="14">
        <v>40272853</v>
      </c>
      <c r="D29" s="15"/>
      <c r="E29" s="112">
        <v>45582376</v>
      </c>
      <c r="F29" s="16">
        <v>344672572</v>
      </c>
      <c r="G29" s="15">
        <v>7154522</v>
      </c>
      <c r="H29" s="92">
        <v>1040000</v>
      </c>
      <c r="I29" s="79"/>
      <c r="J29" s="14">
        <v>83692323</v>
      </c>
      <c r="K29" s="15"/>
      <c r="L29" s="16">
        <v>28406285</v>
      </c>
      <c r="M29" s="17">
        <v>244338097</v>
      </c>
      <c r="N29" s="15">
        <v>3848460</v>
      </c>
      <c r="O29" s="92">
        <v>8804940</v>
      </c>
    </row>
    <row r="30" spans="1:16" s="2" customFormat="1" x14ac:dyDescent="0.25">
      <c r="A30" s="90" t="s">
        <v>24</v>
      </c>
      <c r="B30" s="91"/>
      <c r="C30" s="14">
        <v>19094520</v>
      </c>
      <c r="D30" s="15"/>
      <c r="E30" s="16">
        <v>1795000</v>
      </c>
      <c r="F30" s="16">
        <v>19802797</v>
      </c>
      <c r="G30" s="15">
        <v>11584785</v>
      </c>
      <c r="H30" s="92">
        <v>450000</v>
      </c>
      <c r="I30" s="79"/>
      <c r="J30" s="14">
        <v>1373372</v>
      </c>
      <c r="K30" s="15"/>
      <c r="L30" s="16">
        <v>4475000</v>
      </c>
      <c r="M30" s="17">
        <v>59962024</v>
      </c>
      <c r="N30" s="15"/>
      <c r="O30" s="92">
        <v>4305500</v>
      </c>
    </row>
    <row r="31" spans="1:16" s="2" customFormat="1" x14ac:dyDescent="0.25">
      <c r="A31" s="90" t="s">
        <v>25</v>
      </c>
      <c r="B31" s="91"/>
      <c r="C31" s="14">
        <v>153887159</v>
      </c>
      <c r="D31" s="15"/>
      <c r="E31" s="16">
        <v>1439931</v>
      </c>
      <c r="F31" s="16"/>
      <c r="G31" s="15"/>
      <c r="H31" s="92">
        <v>2633660</v>
      </c>
      <c r="I31" s="79"/>
      <c r="J31" s="14">
        <v>421785269</v>
      </c>
      <c r="K31" s="15"/>
      <c r="L31" s="16">
        <v>12719000</v>
      </c>
      <c r="M31" s="17"/>
      <c r="N31" s="15"/>
      <c r="O31" s="92">
        <v>3641000</v>
      </c>
    </row>
    <row r="32" spans="1:16" s="2" customFormat="1" x14ac:dyDescent="0.25">
      <c r="A32" s="90" t="s">
        <v>26</v>
      </c>
      <c r="B32" s="91"/>
      <c r="C32" s="14"/>
      <c r="D32" s="15"/>
      <c r="E32" s="16">
        <v>15360000</v>
      </c>
      <c r="F32" s="16"/>
      <c r="G32" s="15"/>
      <c r="H32" s="92"/>
      <c r="I32" s="79"/>
      <c r="J32" s="14"/>
      <c r="K32" s="15"/>
      <c r="L32" s="16">
        <v>20900000</v>
      </c>
      <c r="M32" s="17"/>
      <c r="N32" s="15"/>
      <c r="O32" s="92"/>
    </row>
    <row r="33" spans="1:15" s="2" customFormat="1" x14ac:dyDescent="0.25">
      <c r="A33" s="90" t="s">
        <v>27</v>
      </c>
      <c r="B33" s="91"/>
      <c r="C33" s="14"/>
      <c r="D33" s="15"/>
      <c r="E33" s="18">
        <v>1200000</v>
      </c>
      <c r="F33" s="16"/>
      <c r="G33" s="15"/>
      <c r="H33" s="92"/>
      <c r="I33" s="79"/>
      <c r="J33" s="14"/>
      <c r="K33" s="15"/>
      <c r="L33" s="16"/>
      <c r="M33" s="17"/>
      <c r="N33" s="15"/>
      <c r="O33" s="92"/>
    </row>
    <row r="34" spans="1:15" s="2" customFormat="1" x14ac:dyDescent="0.25">
      <c r="A34" s="90" t="s">
        <v>28</v>
      </c>
      <c r="B34" s="91"/>
      <c r="C34" s="14">
        <v>29607044</v>
      </c>
      <c r="D34" s="15"/>
      <c r="E34" s="16"/>
      <c r="F34" s="16">
        <v>153281969</v>
      </c>
      <c r="G34" s="15">
        <v>3329277</v>
      </c>
      <c r="H34" s="92">
        <v>100000</v>
      </c>
      <c r="I34" s="79"/>
      <c r="J34" s="14">
        <v>83698271</v>
      </c>
      <c r="K34" s="15"/>
      <c r="L34" s="16"/>
      <c r="M34" s="17">
        <v>324697146</v>
      </c>
      <c r="N34" s="15">
        <v>2667718</v>
      </c>
      <c r="O34" s="92">
        <v>1000000</v>
      </c>
    </row>
    <row r="35" spans="1:15" s="2" customFormat="1" x14ac:dyDescent="0.25">
      <c r="A35" s="90" t="s">
        <v>29</v>
      </c>
      <c r="B35" s="93"/>
      <c r="C35" s="14">
        <f>21393081+4890060</f>
        <v>26283141</v>
      </c>
      <c r="D35" s="15"/>
      <c r="E35" s="18"/>
      <c r="F35" s="16"/>
      <c r="G35" s="15">
        <v>2277448</v>
      </c>
      <c r="H35" s="92"/>
      <c r="I35" s="80"/>
      <c r="J35" s="14">
        <v>762221</v>
      </c>
      <c r="K35" s="15"/>
      <c r="L35" s="16"/>
      <c r="M35" s="17"/>
      <c r="N35" s="15">
        <v>326666</v>
      </c>
      <c r="O35" s="92"/>
    </row>
    <row r="36" spans="1:15" s="2" customFormat="1" x14ac:dyDescent="0.25">
      <c r="A36" s="90" t="s">
        <v>30</v>
      </c>
      <c r="B36" s="93"/>
      <c r="C36" s="15"/>
      <c r="D36" s="15"/>
      <c r="E36" s="18"/>
      <c r="F36" s="16">
        <v>592339</v>
      </c>
      <c r="G36" s="15"/>
      <c r="H36" s="92"/>
      <c r="I36" s="80"/>
      <c r="J36" s="15">
        <v>339604</v>
      </c>
      <c r="K36" s="15"/>
      <c r="L36" s="16"/>
      <c r="M36" s="17">
        <v>1433078</v>
      </c>
      <c r="N36" s="15"/>
      <c r="O36" s="92"/>
    </row>
    <row r="37" spans="1:15" s="2" customFormat="1" x14ac:dyDescent="0.25">
      <c r="A37" s="90" t="s">
        <v>31</v>
      </c>
      <c r="B37" s="93"/>
      <c r="C37" s="15"/>
      <c r="D37" s="15"/>
      <c r="E37" s="16">
        <v>637000</v>
      </c>
      <c r="F37" s="16"/>
      <c r="G37" s="15"/>
      <c r="H37" s="92"/>
      <c r="I37" s="80"/>
      <c r="J37" s="15">
        <v>150935</v>
      </c>
      <c r="K37" s="15"/>
      <c r="L37" s="16">
        <v>62006</v>
      </c>
      <c r="M37" s="17"/>
      <c r="N37" s="15"/>
      <c r="O37" s="92"/>
    </row>
    <row r="38" spans="1:15" s="2" customFormat="1" x14ac:dyDescent="0.25">
      <c r="A38" s="90" t="s">
        <v>32</v>
      </c>
      <c r="B38" s="93"/>
      <c r="C38" s="15">
        <v>10834066</v>
      </c>
      <c r="D38" s="15"/>
      <c r="E38" s="16">
        <v>1316000</v>
      </c>
      <c r="F38" s="16">
        <v>18644648</v>
      </c>
      <c r="G38" s="15"/>
      <c r="H38" s="92"/>
      <c r="I38" s="80"/>
      <c r="J38" s="15">
        <v>11323913</v>
      </c>
      <c r="K38" s="15"/>
      <c r="L38" s="16">
        <v>891337</v>
      </c>
      <c r="M38" s="17">
        <v>67058589</v>
      </c>
      <c r="N38" s="15">
        <v>622607</v>
      </c>
      <c r="O38" s="92"/>
    </row>
    <row r="39" spans="1:15" s="2" customFormat="1" x14ac:dyDescent="0.25">
      <c r="A39" s="90" t="s">
        <v>33</v>
      </c>
      <c r="B39" s="93"/>
      <c r="C39" s="14">
        <v>22073215</v>
      </c>
      <c r="D39" s="15"/>
      <c r="E39" s="16">
        <v>1697500</v>
      </c>
      <c r="F39" s="16">
        <v>1536259</v>
      </c>
      <c r="G39" s="15">
        <v>3221558</v>
      </c>
      <c r="H39" s="92">
        <v>250000</v>
      </c>
      <c r="I39" s="80"/>
      <c r="J39" s="14">
        <v>27119282</v>
      </c>
      <c r="K39" s="15"/>
      <c r="L39" s="16">
        <v>2584878</v>
      </c>
      <c r="M39" s="17">
        <v>1142640</v>
      </c>
      <c r="N39" s="15">
        <v>3494150</v>
      </c>
      <c r="O39" s="92"/>
    </row>
    <row r="40" spans="1:15" s="2" customFormat="1" ht="15.75" thickBot="1" x14ac:dyDescent="0.3">
      <c r="A40" s="99" t="s">
        <v>34</v>
      </c>
      <c r="B40" s="100"/>
      <c r="C40" s="101">
        <f>SUM(C24:C39)</f>
        <v>335028315</v>
      </c>
      <c r="D40" s="101"/>
      <c r="E40" s="101">
        <f>SUM(E24:E39)</f>
        <v>89827126</v>
      </c>
      <c r="F40" s="101">
        <f>SUM(F24:F39)</f>
        <v>565924735</v>
      </c>
      <c r="G40" s="101">
        <f>SUM(G24:G39)</f>
        <v>29951480</v>
      </c>
      <c r="H40" s="102">
        <f>SUM(H24:H39)</f>
        <v>7056160</v>
      </c>
      <c r="I40" s="103">
        <f>+SUM(I24:I39)</f>
        <v>0</v>
      </c>
      <c r="J40" s="101">
        <f t="shared" ref="J40:N40" si="2">+SUM(J24:J39)</f>
        <v>657481397</v>
      </c>
      <c r="K40" s="101">
        <f t="shared" si="2"/>
        <v>0</v>
      </c>
      <c r="L40" s="101">
        <f>SUM(L24:L39)</f>
        <v>155356575</v>
      </c>
      <c r="M40" s="101">
        <f t="shared" si="2"/>
        <v>741296987</v>
      </c>
      <c r="N40" s="101">
        <f t="shared" si="2"/>
        <v>15555839</v>
      </c>
      <c r="O40" s="104">
        <f>+SUM(O24:O39)</f>
        <v>27866290</v>
      </c>
    </row>
    <row r="41" spans="1:15" s="47" customFormat="1" ht="25.5" customHeight="1" thickTop="1" thickBot="1" x14ac:dyDescent="0.3">
      <c r="A41" s="97"/>
      <c r="B41" s="119" t="s">
        <v>54</v>
      </c>
      <c r="C41" s="120"/>
      <c r="D41" s="120"/>
      <c r="E41" s="120"/>
      <c r="F41" s="120"/>
      <c r="G41" s="120"/>
      <c r="H41" s="121"/>
      <c r="I41" s="122" t="s">
        <v>55</v>
      </c>
      <c r="J41" s="120"/>
      <c r="K41" s="120"/>
      <c r="L41" s="120"/>
      <c r="M41" s="120"/>
      <c r="N41" s="120"/>
      <c r="O41" s="121"/>
    </row>
    <row r="42" spans="1:15" s="2" customFormat="1" ht="15.75" thickTop="1" x14ac:dyDescent="0.25">
      <c r="A42" s="89" t="s">
        <v>11</v>
      </c>
      <c r="B42" s="95" t="s">
        <v>12</v>
      </c>
      <c r="C42" s="87" t="s">
        <v>13</v>
      </c>
      <c r="D42" s="87" t="s">
        <v>14</v>
      </c>
      <c r="E42" s="87" t="s">
        <v>15</v>
      </c>
      <c r="F42" s="87" t="s">
        <v>48</v>
      </c>
      <c r="G42" s="87" t="s">
        <v>16</v>
      </c>
      <c r="H42" s="96" t="s">
        <v>17</v>
      </c>
      <c r="I42" s="88" t="s">
        <v>12</v>
      </c>
      <c r="J42" s="87" t="s">
        <v>13</v>
      </c>
      <c r="K42" s="87" t="s">
        <v>14</v>
      </c>
      <c r="L42" s="87" t="s">
        <v>15</v>
      </c>
      <c r="M42" s="87" t="s">
        <v>48</v>
      </c>
      <c r="N42" s="87" t="s">
        <v>16</v>
      </c>
      <c r="O42" s="94" t="s">
        <v>17</v>
      </c>
    </row>
    <row r="43" spans="1:15" s="2" customFormat="1" x14ac:dyDescent="0.25">
      <c r="A43" s="90" t="s">
        <v>18</v>
      </c>
      <c r="B43" s="91"/>
      <c r="C43" s="14">
        <v>3811289</v>
      </c>
      <c r="D43" s="15"/>
      <c r="E43" s="16">
        <v>32987178</v>
      </c>
      <c r="F43" s="17">
        <v>13375604</v>
      </c>
      <c r="G43" s="15">
        <v>17837</v>
      </c>
      <c r="H43" s="92">
        <v>2539650</v>
      </c>
      <c r="I43" s="79"/>
      <c r="J43" s="14">
        <v>13005872</v>
      </c>
      <c r="K43" s="15"/>
      <c r="L43" s="17">
        <v>44113574</v>
      </c>
      <c r="M43" s="17">
        <v>1131899</v>
      </c>
      <c r="N43" s="15">
        <v>944449</v>
      </c>
      <c r="O43" s="92"/>
    </row>
    <row r="44" spans="1:15" s="2" customFormat="1" x14ac:dyDescent="0.25">
      <c r="A44" s="90" t="s">
        <v>19</v>
      </c>
      <c r="B44" s="91"/>
      <c r="C44" s="14"/>
      <c r="D44" s="15"/>
      <c r="E44" s="16"/>
      <c r="F44" s="17"/>
      <c r="G44" s="15"/>
      <c r="H44" s="92"/>
      <c r="I44" s="79"/>
      <c r="J44" s="14"/>
      <c r="K44" s="15"/>
      <c r="L44" s="17"/>
      <c r="M44" s="17"/>
      <c r="N44" s="15"/>
      <c r="O44" s="92"/>
    </row>
    <row r="45" spans="1:15" s="2" customFormat="1" x14ac:dyDescent="0.25">
      <c r="A45" s="90" t="s">
        <v>20</v>
      </c>
      <c r="B45" s="91"/>
      <c r="C45" s="14">
        <v>8021485</v>
      </c>
      <c r="D45" s="15"/>
      <c r="E45" s="16">
        <v>5050110</v>
      </c>
      <c r="F45" s="17">
        <v>12678550</v>
      </c>
      <c r="G45" s="15">
        <v>640076</v>
      </c>
      <c r="H45" s="92">
        <v>368000</v>
      </c>
      <c r="I45" s="79"/>
      <c r="J45" s="14">
        <v>3526997</v>
      </c>
      <c r="K45" s="15"/>
      <c r="L45" s="17">
        <v>8356637</v>
      </c>
      <c r="M45" s="17">
        <v>2414160</v>
      </c>
      <c r="N45" s="15">
        <v>3019607</v>
      </c>
      <c r="O45" s="92"/>
    </row>
    <row r="46" spans="1:15" s="2" customFormat="1" x14ac:dyDescent="0.25">
      <c r="A46" s="90" t="s">
        <v>21</v>
      </c>
      <c r="B46" s="91"/>
      <c r="C46" s="14">
        <v>40446936</v>
      </c>
      <c r="D46" s="15"/>
      <c r="E46" s="16">
        <v>3051350</v>
      </c>
      <c r="F46" s="17">
        <v>30775496</v>
      </c>
      <c r="G46" s="15">
        <v>1056408</v>
      </c>
      <c r="H46" s="92">
        <v>549000</v>
      </c>
      <c r="I46" s="79"/>
      <c r="J46" s="14">
        <v>27740345</v>
      </c>
      <c r="K46" s="15"/>
      <c r="L46" s="17">
        <v>8297935</v>
      </c>
      <c r="M46" s="17">
        <v>4407380</v>
      </c>
      <c r="N46" s="15">
        <v>2467669</v>
      </c>
      <c r="O46" s="92"/>
    </row>
    <row r="47" spans="1:15" s="2" customFormat="1" x14ac:dyDescent="0.25">
      <c r="A47" s="90" t="s">
        <v>22</v>
      </c>
      <c r="B47" s="91"/>
      <c r="C47" s="14">
        <v>67389931</v>
      </c>
      <c r="D47" s="15"/>
      <c r="E47" s="16">
        <v>2949600</v>
      </c>
      <c r="F47" s="17">
        <v>10213352</v>
      </c>
      <c r="G47" s="15">
        <v>1925847</v>
      </c>
      <c r="H47" s="92">
        <v>783000</v>
      </c>
      <c r="I47" s="79"/>
      <c r="J47" s="14">
        <v>54313470</v>
      </c>
      <c r="K47" s="15"/>
      <c r="L47" s="17">
        <v>17174370</v>
      </c>
      <c r="M47" s="17">
        <v>1350020</v>
      </c>
      <c r="N47" s="15">
        <v>1764489</v>
      </c>
      <c r="O47" s="92"/>
    </row>
    <row r="48" spans="1:15" s="2" customFormat="1" x14ac:dyDescent="0.25">
      <c r="A48" s="90" t="s">
        <v>23</v>
      </c>
      <c r="B48" s="91"/>
      <c r="C48" s="14">
        <v>292577110</v>
      </c>
      <c r="D48" s="15"/>
      <c r="E48" s="16">
        <v>27765468</v>
      </c>
      <c r="F48" s="17">
        <v>306164337</v>
      </c>
      <c r="G48" s="15">
        <v>6438923</v>
      </c>
      <c r="H48" s="92">
        <v>1750000</v>
      </c>
      <c r="I48" s="79"/>
      <c r="J48" s="14">
        <v>219872794</v>
      </c>
      <c r="K48" s="15"/>
      <c r="L48" s="17">
        <v>66289632</v>
      </c>
      <c r="M48" s="17">
        <v>7115643</v>
      </c>
      <c r="N48" s="15">
        <v>7269471</v>
      </c>
      <c r="O48" s="92"/>
    </row>
    <row r="49" spans="1:15" s="2" customFormat="1" x14ac:dyDescent="0.25">
      <c r="A49" s="90" t="s">
        <v>24</v>
      </c>
      <c r="B49" s="91"/>
      <c r="C49" s="14">
        <v>61279433</v>
      </c>
      <c r="D49" s="15"/>
      <c r="E49" s="16">
        <v>5395000</v>
      </c>
      <c r="F49" s="17">
        <v>34362192</v>
      </c>
      <c r="G49" s="15">
        <v>2993524</v>
      </c>
      <c r="H49" s="92">
        <v>300000</v>
      </c>
      <c r="I49" s="79"/>
      <c r="J49" s="14">
        <v>9017876</v>
      </c>
      <c r="K49" s="15"/>
      <c r="L49" s="17">
        <v>4955000</v>
      </c>
      <c r="M49" s="17">
        <v>1278094</v>
      </c>
      <c r="N49" s="15">
        <v>3702993</v>
      </c>
      <c r="O49" s="92"/>
    </row>
    <row r="50" spans="1:15" s="2" customFormat="1" x14ac:dyDescent="0.25">
      <c r="A50" s="90" t="s">
        <v>25</v>
      </c>
      <c r="B50" s="91"/>
      <c r="C50" s="14">
        <v>389874344</v>
      </c>
      <c r="D50" s="15"/>
      <c r="E50" s="16">
        <v>8189213</v>
      </c>
      <c r="F50" s="17"/>
      <c r="G50" s="15"/>
      <c r="H50" s="92"/>
      <c r="I50" s="79"/>
      <c r="J50" s="14"/>
      <c r="K50" s="15"/>
      <c r="L50" s="17">
        <v>8392895</v>
      </c>
      <c r="M50" s="17"/>
      <c r="N50" s="15"/>
      <c r="O50" s="92"/>
    </row>
    <row r="51" spans="1:15" s="2" customFormat="1" x14ac:dyDescent="0.25">
      <c r="A51" s="90" t="s">
        <v>26</v>
      </c>
      <c r="B51" s="91"/>
      <c r="C51" s="14"/>
      <c r="D51" s="15"/>
      <c r="E51" s="16">
        <v>20690000</v>
      </c>
      <c r="F51" s="17"/>
      <c r="G51" s="15"/>
      <c r="H51" s="92"/>
      <c r="I51" s="79"/>
      <c r="J51" s="14"/>
      <c r="K51" s="15"/>
      <c r="L51" s="17">
        <v>109200000</v>
      </c>
      <c r="M51" s="17"/>
      <c r="N51" s="15"/>
      <c r="O51" s="92"/>
    </row>
    <row r="52" spans="1:15" s="2" customFormat="1" x14ac:dyDescent="0.25">
      <c r="A52" s="90" t="s">
        <v>27</v>
      </c>
      <c r="B52" s="91"/>
      <c r="C52" s="14"/>
      <c r="D52" s="15"/>
      <c r="E52" s="16">
        <v>2100000</v>
      </c>
      <c r="F52" s="17"/>
      <c r="G52" s="15"/>
      <c r="H52" s="92"/>
      <c r="I52" s="79"/>
      <c r="J52" s="14"/>
      <c r="K52" s="15"/>
      <c r="L52" s="17">
        <v>11725000</v>
      </c>
      <c r="M52" s="17"/>
      <c r="N52" s="15"/>
      <c r="O52" s="92"/>
    </row>
    <row r="53" spans="1:15" s="2" customFormat="1" x14ac:dyDescent="0.25">
      <c r="A53" s="90" t="s">
        <v>28</v>
      </c>
      <c r="B53" s="91"/>
      <c r="C53" s="14">
        <v>308538466</v>
      </c>
      <c r="D53" s="15"/>
      <c r="E53" s="16"/>
      <c r="F53" s="17">
        <v>306760034</v>
      </c>
      <c r="G53" s="15">
        <v>2186797</v>
      </c>
      <c r="H53" s="92">
        <v>300000</v>
      </c>
      <c r="I53" s="79"/>
      <c r="J53" s="14">
        <v>35024939</v>
      </c>
      <c r="K53" s="15"/>
      <c r="L53" s="17"/>
      <c r="M53" s="17">
        <v>70117180</v>
      </c>
      <c r="N53" s="15">
        <v>3749403</v>
      </c>
      <c r="O53" s="92"/>
    </row>
    <row r="54" spans="1:15" s="2" customFormat="1" x14ac:dyDescent="0.25">
      <c r="A54" s="90" t="s">
        <v>29</v>
      </c>
      <c r="B54" s="93"/>
      <c r="C54" s="14">
        <f>29282678+24866156</f>
        <v>54148834</v>
      </c>
      <c r="D54" s="15"/>
      <c r="E54" s="16"/>
      <c r="F54" s="17"/>
      <c r="G54" s="15">
        <f>2577631+196706</f>
        <v>2774337</v>
      </c>
      <c r="H54" s="92"/>
      <c r="I54" s="80"/>
      <c r="J54" s="14">
        <f>7085349+6935012</f>
        <v>14020361</v>
      </c>
      <c r="K54" s="15"/>
      <c r="L54" s="17"/>
      <c r="M54" s="17"/>
      <c r="N54" s="15">
        <v>2566669</v>
      </c>
      <c r="O54" s="92"/>
    </row>
    <row r="55" spans="1:15" s="2" customFormat="1" x14ac:dyDescent="0.25">
      <c r="A55" s="90" t="s">
        <v>30</v>
      </c>
      <c r="B55" s="93"/>
      <c r="C55" s="15">
        <v>16392180</v>
      </c>
      <c r="D55" s="15"/>
      <c r="E55" s="16"/>
      <c r="F55" s="17">
        <v>15009698</v>
      </c>
      <c r="G55" s="15"/>
      <c r="H55" s="92"/>
      <c r="I55" s="80"/>
      <c r="J55" s="15"/>
      <c r="K55" s="15"/>
      <c r="L55" s="17"/>
      <c r="M55" s="17"/>
      <c r="N55" s="15"/>
      <c r="O55" s="92"/>
    </row>
    <row r="56" spans="1:15" s="2" customFormat="1" x14ac:dyDescent="0.25">
      <c r="A56" s="90" t="s">
        <v>31</v>
      </c>
      <c r="B56" s="93"/>
      <c r="C56" s="15">
        <v>901570</v>
      </c>
      <c r="D56" s="15"/>
      <c r="E56" s="16">
        <v>518700</v>
      </c>
      <c r="F56" s="17"/>
      <c r="G56" s="15"/>
      <c r="H56" s="92"/>
      <c r="I56" s="80"/>
      <c r="J56" s="15">
        <v>392081</v>
      </c>
      <c r="K56" s="15"/>
      <c r="L56" s="17">
        <v>67491</v>
      </c>
      <c r="M56" s="17"/>
      <c r="N56" s="15"/>
      <c r="O56" s="92"/>
    </row>
    <row r="57" spans="1:15" s="2" customFormat="1" x14ac:dyDescent="0.25">
      <c r="A57" s="90" t="s">
        <v>32</v>
      </c>
      <c r="B57" s="93"/>
      <c r="C57" s="15">
        <v>14542205</v>
      </c>
      <c r="D57" s="15"/>
      <c r="E57" s="16">
        <v>846300</v>
      </c>
      <c r="F57" s="17">
        <v>32873520</v>
      </c>
      <c r="G57" s="15">
        <v>882055</v>
      </c>
      <c r="H57" s="92"/>
      <c r="I57" s="80"/>
      <c r="J57" s="15">
        <v>15465440</v>
      </c>
      <c r="K57" s="15"/>
      <c r="L57" s="17">
        <v>583602</v>
      </c>
      <c r="M57" s="17">
        <v>13494174</v>
      </c>
      <c r="N57" s="15"/>
      <c r="O57" s="92"/>
    </row>
    <row r="58" spans="1:15" s="2" customFormat="1" x14ac:dyDescent="0.25">
      <c r="A58" s="90" t="s">
        <v>33</v>
      </c>
      <c r="B58" s="93"/>
      <c r="C58" s="14">
        <v>76223637</v>
      </c>
      <c r="D58" s="15"/>
      <c r="E58" s="16">
        <v>721500</v>
      </c>
      <c r="F58" s="17">
        <v>3450874</v>
      </c>
      <c r="G58" s="15">
        <v>5456254</v>
      </c>
      <c r="H58" s="92"/>
      <c r="I58" s="93"/>
      <c r="J58" s="14">
        <v>142487990</v>
      </c>
      <c r="K58" s="15"/>
      <c r="L58" s="17">
        <v>6002761</v>
      </c>
      <c r="M58" s="17">
        <v>8189787</v>
      </c>
      <c r="N58" s="15">
        <v>2851502</v>
      </c>
      <c r="O58" s="92"/>
    </row>
    <row r="59" spans="1:15" s="2" customFormat="1" ht="15.75" thickBot="1" x14ac:dyDescent="0.3">
      <c r="A59" s="99" t="s">
        <v>34</v>
      </c>
      <c r="B59" s="105">
        <f>+SUM(B43:B58)</f>
        <v>0</v>
      </c>
      <c r="C59" s="106">
        <f t="shared" ref="C59:H59" si="3">+SUM(C43:C58)</f>
        <v>1334147420</v>
      </c>
      <c r="D59" s="107">
        <f t="shared" si="3"/>
        <v>0</v>
      </c>
      <c r="E59" s="108">
        <f>SUM(E43:E58)</f>
        <v>110264419</v>
      </c>
      <c r="F59" s="109">
        <f t="shared" si="3"/>
        <v>765663657</v>
      </c>
      <c r="G59" s="109">
        <f t="shared" si="3"/>
        <v>24372058</v>
      </c>
      <c r="H59" s="110">
        <f t="shared" si="3"/>
        <v>6589650</v>
      </c>
      <c r="I59" s="111">
        <f t="shared" ref="I59:N59" si="4">+SUM(I43:I58)</f>
        <v>0</v>
      </c>
      <c r="J59" s="109">
        <f>SUM(J43:J58)</f>
        <v>534868165</v>
      </c>
      <c r="K59" s="109"/>
      <c r="L59" s="109">
        <f>SUM(L43:L58)</f>
        <v>285158897</v>
      </c>
      <c r="M59" s="109">
        <f t="shared" si="4"/>
        <v>109498337</v>
      </c>
      <c r="N59" s="109">
        <f t="shared" si="4"/>
        <v>28336252</v>
      </c>
      <c r="O59" s="110">
        <f>+SUM(O43:O58)</f>
        <v>0</v>
      </c>
    </row>
    <row r="60" spans="1:15" ht="15.75" thickTop="1" x14ac:dyDescent="0.25"/>
  </sheetData>
  <mergeCells count="8">
    <mergeCell ref="I3:O3"/>
    <mergeCell ref="I22:O22"/>
    <mergeCell ref="I41:O41"/>
    <mergeCell ref="A2:O2"/>
    <mergeCell ref="A1:O1"/>
    <mergeCell ref="B3:H3"/>
    <mergeCell ref="B22:H22"/>
    <mergeCell ref="B41:H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activeCell="H5" sqref="H5"/>
    </sheetView>
  </sheetViews>
  <sheetFormatPr baseColWidth="10" defaultColWidth="11.42578125" defaultRowHeight="15" x14ac:dyDescent="0.25"/>
  <cols>
    <col min="1" max="1" width="38" customWidth="1"/>
    <col min="2" max="2" width="17.140625" customWidth="1"/>
    <col min="3" max="3" width="15.5703125" customWidth="1"/>
    <col min="4" max="4" width="16" customWidth="1"/>
    <col min="5" max="5" width="17.28515625" customWidth="1"/>
    <col min="6" max="6" width="15.85546875" customWidth="1"/>
    <col min="7" max="7" width="17.85546875" bestFit="1" customWidth="1"/>
    <col min="8" max="8" width="17.7109375" customWidth="1"/>
    <col min="21" max="21" width="4.140625" customWidth="1"/>
    <col min="22" max="22" width="18.140625" customWidth="1"/>
  </cols>
  <sheetData>
    <row r="1" spans="1:8" ht="15.75" thickBot="1" x14ac:dyDescent="0.3">
      <c r="A1" s="129" t="s">
        <v>35</v>
      </c>
      <c r="B1" s="130"/>
      <c r="C1" s="130"/>
      <c r="D1" s="130"/>
      <c r="E1" s="130"/>
      <c r="F1" s="130"/>
      <c r="G1" s="130"/>
      <c r="H1" s="131"/>
    </row>
    <row r="2" spans="1:8" ht="15.75" thickBot="1" x14ac:dyDescent="0.3">
      <c r="A2" s="129" t="s">
        <v>65</v>
      </c>
      <c r="B2" s="130"/>
      <c r="C2" s="130"/>
      <c r="D2" s="130"/>
      <c r="E2" s="130"/>
      <c r="F2" s="130"/>
      <c r="G2" s="130"/>
      <c r="H2" s="131"/>
    </row>
    <row r="3" spans="1:8" x14ac:dyDescent="0.25">
      <c r="A3" s="3" t="s">
        <v>11</v>
      </c>
      <c r="B3" s="3" t="s">
        <v>59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115" t="s">
        <v>36</v>
      </c>
    </row>
    <row r="4" spans="1:8" x14ac:dyDescent="0.25">
      <c r="A4" s="4" t="s">
        <v>18</v>
      </c>
      <c r="B4" s="5">
        <f>+'Tipo de compensación-Empresa'!C5+'Tipo de compensación-Empresa'!E5+'Tipo de compensación-Empresa'!H5+'Tipo de compensación-Empresa'!F5</f>
        <v>24181945</v>
      </c>
      <c r="C4" s="5">
        <f>+'Tipo de compensación-Empresa'!I5+'Tipo de compensación-Empresa'!J5+'Tipo de compensación-Empresa'!K5+'Tipo de compensación-Empresa'!L5+'Tipo de compensación-Empresa'!M5+'Tipo de compensación-Empresa'!N5+'Tipo de compensación-Empresa'!O5</f>
        <v>28397167</v>
      </c>
      <c r="D4" s="5">
        <f>+'Tipo de compensación-Empresa'!B24+'Tipo de compensación-Empresa'!C24+'Tipo de compensación-Empresa'!D24+'Tipo de compensación-Empresa'!E24+'Tipo de compensación-Empresa'!F24+'Tipo de compensación-Empresa'!G24+'Tipo de compensación-Empresa'!H24</f>
        <v>21653167</v>
      </c>
      <c r="E4" s="5">
        <f>+'Tipo de compensación-Empresa'!I24+'Tipo de compensación-Empresa'!J24+'Tipo de compensación-Empresa'!K24+'Tipo de compensación-Empresa'!L24+'Tipo de compensación-Empresa'!M24+'Tipo de compensación-Empresa'!N24+'Tipo de compensación-Empresa'!O24</f>
        <v>54884045</v>
      </c>
      <c r="F4" s="6">
        <f>+'Tipo de compensación-Empresa'!B43+'Tipo de compensación-Empresa'!C43+'Tipo de compensación-Empresa'!D43+'Tipo de compensación-Empresa'!E43+'Tipo de compensación-Empresa'!F43+'Tipo de compensación-Empresa'!G43+'Tipo de compensación-Empresa'!H43</f>
        <v>52731558</v>
      </c>
      <c r="G4" s="5">
        <f>+'Tipo de compensación-Empresa'!I43+'Tipo de compensación-Empresa'!J43+'Tipo de compensación-Empresa'!K43+'Tipo de compensación-Empresa'!L43+'Tipo de compensación-Empresa'!M43+'Tipo de compensación-Empresa'!N43+'Tipo de compensación-Empresa'!O43</f>
        <v>59195794</v>
      </c>
      <c r="H4" s="7">
        <f>+SUM(B4:G4)</f>
        <v>241043676</v>
      </c>
    </row>
    <row r="5" spans="1:8" x14ac:dyDescent="0.25">
      <c r="A5" s="4" t="s">
        <v>19</v>
      </c>
      <c r="B5" s="5">
        <f>+'Tipo de compensación-Empresa'!C6+'Tipo de compensación-Empresa'!E6+'Tipo de compensación-Empresa'!H6+'Tipo de compensación-Empresa'!F6</f>
        <v>0</v>
      </c>
      <c r="C5" s="5">
        <f>+'Tipo de compensación-Empresa'!I6+'Tipo de compensación-Empresa'!J6+'Tipo de compensación-Empresa'!K6+'Tipo de compensación-Empresa'!L6+'Tipo de compensación-Empresa'!M6+'Tipo de compensación-Empresa'!N6+'Tipo de compensación-Empresa'!O6</f>
        <v>0</v>
      </c>
      <c r="D5" s="5">
        <f>+'Tipo de compensación-Empresa'!B25+'Tipo de compensación-Empresa'!C25+'Tipo de compensación-Empresa'!D25+'Tipo de compensación-Empresa'!E25+'Tipo de compensación-Empresa'!F25+'Tipo de compensación-Empresa'!G25+'Tipo de compensación-Empresa'!H25</f>
        <v>0</v>
      </c>
      <c r="E5" s="5">
        <f>+'Tipo de compensación-Empresa'!I25+'Tipo de compensación-Empresa'!J25+'Tipo de compensación-Empresa'!K25+'Tipo de compensación-Empresa'!L25+'Tipo de compensación-Empresa'!M25+'Tipo de compensación-Empresa'!N25+'Tipo de compensación-Empresa'!O25</f>
        <v>0</v>
      </c>
      <c r="F5" s="6">
        <f>+'Tipo de compensación-Empresa'!B44+'Tipo de compensación-Empresa'!C44+'Tipo de compensación-Empresa'!D44+'Tipo de compensación-Empresa'!E44+'Tipo de compensación-Empresa'!F44+'Tipo de compensación-Empresa'!G44+'Tipo de compensación-Empresa'!H44</f>
        <v>0</v>
      </c>
      <c r="G5" s="5">
        <f>+'Tipo de compensación-Empresa'!I44+'Tipo de compensación-Empresa'!J44+'Tipo de compensación-Empresa'!K44+'Tipo de compensación-Empresa'!L44+'Tipo de compensación-Empresa'!M44+'Tipo de compensación-Empresa'!N44+'Tipo de compensación-Empresa'!O44</f>
        <v>0</v>
      </c>
      <c r="H5" s="7">
        <f t="shared" ref="H5:H19" si="0">+SUM(B5:G5)</f>
        <v>0</v>
      </c>
    </row>
    <row r="6" spans="1:8" x14ac:dyDescent="0.25">
      <c r="A6" s="4" t="s">
        <v>20</v>
      </c>
      <c r="B6" s="5">
        <f>+'Tipo de compensación-Empresa'!C7+'Tipo de compensación-Empresa'!E7+'Tipo de compensación-Empresa'!H7+'Tipo de compensación-Empresa'!F7</f>
        <v>21063243</v>
      </c>
      <c r="C6" s="5">
        <f>+'Tipo de compensación-Empresa'!I7+'Tipo de compensación-Empresa'!J7+'Tipo de compensación-Empresa'!K7+'Tipo de compensación-Empresa'!L7+'Tipo de compensación-Empresa'!M7+'Tipo de compensación-Empresa'!N7+'Tipo de compensación-Empresa'!O7</f>
        <v>13638056</v>
      </c>
      <c r="D6" s="5">
        <f>+'Tipo de compensación-Empresa'!B26+'Tipo de compensación-Empresa'!C26+'Tipo de compensación-Empresa'!D26+'Tipo de compensación-Empresa'!E26+'Tipo de compensación-Empresa'!F26+'Tipo de compensación-Empresa'!G26+'Tipo de compensación-Empresa'!H26</f>
        <v>11518160</v>
      </c>
      <c r="E6" s="5">
        <f>+'Tipo de compensación-Empresa'!I26+'Tipo de compensación-Empresa'!J26+'Tipo de compensación-Empresa'!K26+'Tipo de compensación-Empresa'!L26+'Tipo de compensación-Empresa'!M26+'Tipo de compensación-Empresa'!N26+'Tipo de compensación-Empresa'!O26</f>
        <v>12796481</v>
      </c>
      <c r="F6" s="6">
        <f>+'Tipo de compensación-Empresa'!B45+'Tipo de compensación-Empresa'!C45+'Tipo de compensación-Empresa'!D45+'Tipo de compensación-Empresa'!E45+'Tipo de compensación-Empresa'!F45+'Tipo de compensación-Empresa'!G45+'Tipo de compensación-Empresa'!H45</f>
        <v>26758221</v>
      </c>
      <c r="G6" s="5">
        <f>+'Tipo de compensación-Empresa'!I45+'Tipo de compensación-Empresa'!J45+'Tipo de compensación-Empresa'!K45+'Tipo de compensación-Empresa'!L45+'Tipo de compensación-Empresa'!M45+'Tipo de compensación-Empresa'!N45+'Tipo de compensación-Empresa'!O45</f>
        <v>17317401</v>
      </c>
      <c r="H6" s="7">
        <f t="shared" si="0"/>
        <v>103091562</v>
      </c>
    </row>
    <row r="7" spans="1:8" x14ac:dyDescent="0.25">
      <c r="A7" s="4" t="s">
        <v>21</v>
      </c>
      <c r="B7" s="5">
        <f>+'Tipo de compensación-Empresa'!C8+'Tipo de compensación-Empresa'!E8+'Tipo de compensación-Empresa'!H8+'Tipo de compensación-Empresa'!F8</f>
        <v>20768334</v>
      </c>
      <c r="C7" s="5">
        <f>+'Tipo de compensación-Empresa'!I8+'Tipo de compensación-Empresa'!J8+'Tipo de compensación-Empresa'!K8+'Tipo de compensación-Empresa'!L8+'Tipo de compensación-Empresa'!M8+'Tipo de compensación-Empresa'!N8+'Tipo de compensación-Empresa'!O8</f>
        <v>23290795</v>
      </c>
      <c r="D7" s="5">
        <f>+'Tipo de compensación-Empresa'!B27+'Tipo de compensación-Empresa'!C27+'Tipo de compensación-Empresa'!D27+'Tipo de compensación-Empresa'!E27+'Tipo de compensación-Empresa'!F27+'Tipo de compensación-Empresa'!G27+'Tipo de compensación-Empresa'!H27</f>
        <v>29286112</v>
      </c>
      <c r="E7" s="5">
        <f>+'Tipo de compensación-Empresa'!I27+'Tipo de compensación-Empresa'!J27+'Tipo de compensación-Empresa'!K27+'Tipo de compensación-Empresa'!L27+'Tipo de compensación-Empresa'!M27+'Tipo de compensación-Empresa'!N27+'Tipo de compensación-Empresa'!O27</f>
        <v>62887643</v>
      </c>
      <c r="F7" s="6">
        <f>+'Tipo de compensación-Empresa'!B46+'Tipo de compensación-Empresa'!C46+'Tipo de compensación-Empresa'!D46+'Tipo de compensación-Empresa'!E46+'Tipo de compensación-Empresa'!F46+'Tipo de compensación-Empresa'!G46+'Tipo de compensación-Empresa'!H46</f>
        <v>75879190</v>
      </c>
      <c r="G7" s="5">
        <f>+'Tipo de compensación-Empresa'!I46+'Tipo de compensación-Empresa'!J46+'Tipo de compensación-Empresa'!K46+'Tipo de compensación-Empresa'!L46+'Tipo de compensación-Empresa'!M46+'Tipo de compensación-Empresa'!N46+'Tipo de compensación-Empresa'!O46</f>
        <v>42913329</v>
      </c>
      <c r="H7" s="7">
        <f t="shared" si="0"/>
        <v>255025403</v>
      </c>
    </row>
    <row r="8" spans="1:8" x14ac:dyDescent="0.25">
      <c r="A8" s="4" t="s">
        <v>22</v>
      </c>
      <c r="B8" s="5">
        <f>+'Tipo de compensación-Empresa'!C9+'Tipo de compensación-Empresa'!E9+'Tipo de compensación-Empresa'!H9+'Tipo de compensación-Empresa'!F9</f>
        <v>126892449</v>
      </c>
      <c r="C8" s="5">
        <f>+'Tipo de compensación-Empresa'!I9+'Tipo de compensación-Empresa'!J9+'Tipo de compensación-Empresa'!K9+'Tipo de compensación-Empresa'!L9+'Tipo de compensación-Empresa'!M9+'Tipo de compensación-Empresa'!N9+'Tipo de compensación-Empresa'!O9</f>
        <v>101668087</v>
      </c>
      <c r="D8" s="5">
        <f>+'Tipo de compensación-Empresa'!B28+'Tipo de compensación-Empresa'!C28+'Tipo de compensación-Empresa'!D28+'Tipo de compensación-Empresa'!E28+'Tipo de compensación-Empresa'!F28+'Tipo de compensación-Empresa'!G28+'Tipo de compensación-Empresa'!H28</f>
        <v>23678738</v>
      </c>
      <c r="E8" s="5">
        <f>+'Tipo de compensación-Empresa'!I28+'Tipo de compensación-Empresa'!J28+'Tipo de compensación-Empresa'!K28+'Tipo de compensación-Empresa'!L28+'Tipo de compensación-Empresa'!M28+'Tipo de compensación-Empresa'!N28+'Tipo de compensación-Empresa'!O28</f>
        <v>39362608</v>
      </c>
      <c r="F8" s="6">
        <f>+'Tipo de compensación-Empresa'!B47+'Tipo de compensación-Empresa'!C47+'Tipo de compensación-Empresa'!D47+'Tipo de compensación-Empresa'!E47+'Tipo de compensación-Empresa'!F47+'Tipo de compensación-Empresa'!G47+'Tipo de compensación-Empresa'!H47</f>
        <v>83261730</v>
      </c>
      <c r="G8" s="5">
        <f>+'Tipo de compensación-Empresa'!I47+'Tipo de compensación-Empresa'!J47+'Tipo de compensación-Empresa'!K47+'Tipo de compensación-Empresa'!L47+'Tipo de compensación-Empresa'!M47+'Tipo de compensación-Empresa'!N47+'Tipo de compensación-Empresa'!O47</f>
        <v>74602349</v>
      </c>
      <c r="H8" s="7">
        <f t="shared" si="0"/>
        <v>449465961</v>
      </c>
    </row>
    <row r="9" spans="1:8" x14ac:dyDescent="0.25">
      <c r="A9" s="4" t="s">
        <v>23</v>
      </c>
      <c r="B9" s="5">
        <f>+'Tipo de compensación-Empresa'!C10+'Tipo de compensación-Empresa'!E10+'Tipo de compensación-Empresa'!H10+'Tipo de compensación-Empresa'!F10</f>
        <v>302639945</v>
      </c>
      <c r="C9" s="5">
        <f>+'Tipo de compensación-Empresa'!I10+'Tipo de compensación-Empresa'!J10+'Tipo de compensación-Empresa'!K10+'Tipo de compensación-Empresa'!L10+'Tipo de compensación-Empresa'!M10+'Tipo de compensación-Empresa'!N10+'Tipo de compensación-Empresa'!O10</f>
        <v>234191119</v>
      </c>
      <c r="D9" s="5">
        <f>+'Tipo de compensación-Empresa'!B29+'Tipo de compensación-Empresa'!C29+'Tipo de compensación-Empresa'!D29+'Tipo de compensación-Empresa'!E29+'Tipo de compensación-Empresa'!F29+'Tipo de compensación-Empresa'!G29+'Tipo de compensación-Empresa'!H29</f>
        <v>438722323</v>
      </c>
      <c r="E9" s="5">
        <f>+'Tipo de compensación-Empresa'!I29+'Tipo de compensación-Empresa'!J29+'Tipo de compensación-Empresa'!K29+'Tipo de compensación-Empresa'!L29+'Tipo de compensación-Empresa'!M29+'Tipo de compensación-Empresa'!N29+'Tipo de compensación-Empresa'!O29</f>
        <v>369090105</v>
      </c>
      <c r="F9" s="6">
        <f>+'Tipo de compensación-Empresa'!B48+'Tipo de compensación-Empresa'!C48+'Tipo de compensación-Empresa'!D48+'Tipo de compensación-Empresa'!E48+'Tipo de compensación-Empresa'!F48+'Tipo de compensación-Empresa'!G48+'Tipo de compensación-Empresa'!H48</f>
        <v>634695838</v>
      </c>
      <c r="G9" s="5">
        <f>+'Tipo de compensación-Empresa'!I48+'Tipo de compensación-Empresa'!J48+'Tipo de compensación-Empresa'!K48+'Tipo de compensación-Empresa'!L48+'Tipo de compensación-Empresa'!M48+'Tipo de compensación-Empresa'!N48+'Tipo de compensación-Empresa'!O48</f>
        <v>300547540</v>
      </c>
      <c r="H9" s="7">
        <f t="shared" si="0"/>
        <v>2279886870</v>
      </c>
    </row>
    <row r="10" spans="1:8" x14ac:dyDescent="0.25">
      <c r="A10" s="4" t="s">
        <v>24</v>
      </c>
      <c r="B10" s="5">
        <f>+'Tipo de compensación-Empresa'!C11+'Tipo de compensación-Empresa'!E11+'Tipo de compensación-Empresa'!H11+'Tipo de compensación-Empresa'!F11</f>
        <v>85378460</v>
      </c>
      <c r="C10" s="5">
        <f>+'Tipo de compensación-Empresa'!I11+'Tipo de compensación-Empresa'!J11+'Tipo de compensación-Empresa'!K11+'Tipo de compensación-Empresa'!L11+'Tipo de compensación-Empresa'!M11+'Tipo de compensación-Empresa'!N11+'Tipo de compensación-Empresa'!O11</f>
        <v>70471428</v>
      </c>
      <c r="D10" s="5">
        <f>+'Tipo de compensación-Empresa'!B30+'Tipo de compensación-Empresa'!C30+'Tipo de compensación-Empresa'!D30+'Tipo de compensación-Empresa'!E30+'Tipo de compensación-Empresa'!F30+'Tipo de compensación-Empresa'!G30+'Tipo de compensación-Empresa'!H30</f>
        <v>52727102</v>
      </c>
      <c r="E10" s="5">
        <f>+'Tipo de compensación-Empresa'!I30+'Tipo de compensación-Empresa'!J30+'Tipo de compensación-Empresa'!K30+'Tipo de compensación-Empresa'!L30+'Tipo de compensación-Empresa'!M30+'Tipo de compensación-Empresa'!N30+'Tipo de compensación-Empresa'!O30</f>
        <v>70115896</v>
      </c>
      <c r="F10" s="6">
        <f>+'Tipo de compensación-Empresa'!B49+'Tipo de compensación-Empresa'!C49+'Tipo de compensación-Empresa'!D49+'Tipo de compensación-Empresa'!E49+'Tipo de compensación-Empresa'!F49+'Tipo de compensación-Empresa'!G49+'Tipo de compensación-Empresa'!H49</f>
        <v>104330149</v>
      </c>
      <c r="G10" s="5">
        <f>+'Tipo de compensación-Empresa'!I49+'Tipo de compensación-Empresa'!J49+'Tipo de compensación-Empresa'!K49+'Tipo de compensación-Empresa'!L49+'Tipo de compensación-Empresa'!M49+'Tipo de compensación-Empresa'!N49+'Tipo de compensación-Empresa'!O49</f>
        <v>18953963</v>
      </c>
      <c r="H10" s="7">
        <f t="shared" si="0"/>
        <v>401976998</v>
      </c>
    </row>
    <row r="11" spans="1:8" x14ac:dyDescent="0.25">
      <c r="A11" s="4" t="s">
        <v>25</v>
      </c>
      <c r="B11" s="5">
        <f>+'Tipo de compensación-Empresa'!C12+'Tipo de compensación-Empresa'!E12+'Tipo de compensación-Empresa'!H12+'Tipo de compensación-Empresa'!F12</f>
        <v>216689161</v>
      </c>
      <c r="C11" s="5">
        <f>+'Tipo de compensación-Empresa'!I12+'Tipo de compensación-Empresa'!J12+'Tipo de compensación-Empresa'!K12+'Tipo de compensación-Empresa'!L12+'Tipo de compensación-Empresa'!M12+'Tipo de compensación-Empresa'!N12+'Tipo de compensación-Empresa'!O12</f>
        <v>284494287</v>
      </c>
      <c r="D11" s="5">
        <f>+'Tipo de compensación-Empresa'!B31+'Tipo de compensación-Empresa'!C31+'Tipo de compensación-Empresa'!D31+'Tipo de compensación-Empresa'!E31+'Tipo de compensación-Empresa'!F31+'Tipo de compensación-Empresa'!G31+'Tipo de compensación-Empresa'!H31</f>
        <v>157960750</v>
      </c>
      <c r="E11" s="5">
        <f>+'Tipo de compensación-Empresa'!I31+'Tipo de compensación-Empresa'!J31+'Tipo de compensación-Empresa'!K31+'Tipo de compensación-Empresa'!L31+'Tipo de compensación-Empresa'!M31+'Tipo de compensación-Empresa'!N31+'Tipo de compensación-Empresa'!O31</f>
        <v>438145269</v>
      </c>
      <c r="F11" s="6">
        <f>+'Tipo de compensación-Empresa'!B50+'Tipo de compensación-Empresa'!C50+'Tipo de compensación-Empresa'!D50+'Tipo de compensación-Empresa'!E50+'Tipo de compensación-Empresa'!F50+'Tipo de compensación-Empresa'!G50+'Tipo de compensación-Empresa'!H50</f>
        <v>398063557</v>
      </c>
      <c r="G11" s="5">
        <f>+'Tipo de compensación-Empresa'!I50+'Tipo de compensación-Empresa'!J50+'Tipo de compensación-Empresa'!K50+'Tipo de compensación-Empresa'!L50+'Tipo de compensación-Empresa'!M50+'Tipo de compensación-Empresa'!N50+'Tipo de compensación-Empresa'!O50</f>
        <v>8392895</v>
      </c>
      <c r="H11" s="7">
        <f t="shared" si="0"/>
        <v>1503745919</v>
      </c>
    </row>
    <row r="12" spans="1:8" x14ac:dyDescent="0.25">
      <c r="A12" s="4" t="s">
        <v>26</v>
      </c>
      <c r="B12" s="5">
        <f>+'Tipo de compensación-Empresa'!C13+'Tipo de compensación-Empresa'!E13+'Tipo de compensación-Empresa'!H13+'Tipo de compensación-Empresa'!F13</f>
        <v>54780000</v>
      </c>
      <c r="C12" s="5">
        <f>+'Tipo de compensación-Empresa'!I13+'Tipo de compensación-Empresa'!J13+'Tipo de compensación-Empresa'!K13+'Tipo de compensación-Empresa'!L13+'Tipo de compensación-Empresa'!M13+'Tipo de compensación-Empresa'!N13+'Tipo de compensación-Empresa'!O13</f>
        <v>13620000</v>
      </c>
      <c r="D12" s="5">
        <f>+'Tipo de compensación-Empresa'!B32+'Tipo de compensación-Empresa'!C32+'Tipo de compensación-Empresa'!D32+'Tipo de compensación-Empresa'!E32+'Tipo de compensación-Empresa'!F32+'Tipo de compensación-Empresa'!G32+'Tipo de compensación-Empresa'!H32</f>
        <v>15360000</v>
      </c>
      <c r="E12" s="5">
        <f>+'Tipo de compensación-Empresa'!I32+'Tipo de compensación-Empresa'!J32+'Tipo de compensación-Empresa'!K32+'Tipo de compensación-Empresa'!L32+'Tipo de compensación-Empresa'!M32+'Tipo de compensación-Empresa'!N32+'Tipo de compensación-Empresa'!O32</f>
        <v>20900000</v>
      </c>
      <c r="F12" s="6">
        <f>+'Tipo de compensación-Empresa'!B51+'Tipo de compensación-Empresa'!C51+'Tipo de compensación-Empresa'!D51+'Tipo de compensación-Empresa'!E51+'Tipo de compensación-Empresa'!F51+'Tipo de compensación-Empresa'!G51+'Tipo de compensación-Empresa'!H51</f>
        <v>20690000</v>
      </c>
      <c r="G12" s="5">
        <f>+'Tipo de compensación-Empresa'!I51+'Tipo de compensación-Empresa'!J51+'Tipo de compensación-Empresa'!K51+'Tipo de compensación-Empresa'!L51+'Tipo de compensación-Empresa'!M51+'Tipo de compensación-Empresa'!N51+'Tipo de compensación-Empresa'!O51</f>
        <v>109200000</v>
      </c>
      <c r="H12" s="7">
        <f t="shared" si="0"/>
        <v>234550000</v>
      </c>
    </row>
    <row r="13" spans="1:8" x14ac:dyDescent="0.25">
      <c r="A13" s="4" t="s">
        <v>27</v>
      </c>
      <c r="B13" s="5">
        <f>+'Tipo de compensación-Empresa'!C14+'Tipo de compensación-Empresa'!E14+'Tipo de compensación-Empresa'!H14+'Tipo de compensación-Empresa'!F14</f>
        <v>0</v>
      </c>
      <c r="C13" s="5">
        <f>+'Tipo de compensación-Empresa'!I14+'Tipo de compensación-Empresa'!J14+'Tipo de compensación-Empresa'!K14+'Tipo de compensación-Empresa'!L14+'Tipo de compensación-Empresa'!M14+'Tipo de compensación-Empresa'!N14+'Tipo de compensación-Empresa'!O14</f>
        <v>0</v>
      </c>
      <c r="D13" s="5">
        <f>+'Tipo de compensación-Empresa'!B33+'Tipo de compensación-Empresa'!C33+'Tipo de compensación-Empresa'!D33+'Tipo de compensación-Empresa'!E33+'Tipo de compensación-Empresa'!F33+'Tipo de compensación-Empresa'!G33+'Tipo de compensación-Empresa'!H33</f>
        <v>1200000</v>
      </c>
      <c r="E13" s="5">
        <f>+'Tipo de compensación-Empresa'!I33+'Tipo de compensación-Empresa'!J33+'Tipo de compensación-Empresa'!K33+'Tipo de compensación-Empresa'!L33+'Tipo de compensación-Empresa'!M33+'Tipo de compensación-Empresa'!N33+'Tipo de compensación-Empresa'!O33</f>
        <v>0</v>
      </c>
      <c r="F13" s="6">
        <f>+'Tipo de compensación-Empresa'!B52+'Tipo de compensación-Empresa'!C52+'Tipo de compensación-Empresa'!D52+'Tipo de compensación-Empresa'!E52+'Tipo de compensación-Empresa'!F52+'Tipo de compensación-Empresa'!G52+'Tipo de compensación-Empresa'!H52</f>
        <v>2100000</v>
      </c>
      <c r="G13" s="5">
        <f>+'Tipo de compensación-Empresa'!I52+'Tipo de compensación-Empresa'!J52+'Tipo de compensación-Empresa'!K52+'Tipo de compensación-Empresa'!L52+'Tipo de compensación-Empresa'!M52+'Tipo de compensación-Empresa'!N52+'Tipo de compensación-Empresa'!O52</f>
        <v>11725000</v>
      </c>
      <c r="H13" s="7">
        <f t="shared" si="0"/>
        <v>15025000</v>
      </c>
    </row>
    <row r="14" spans="1:8" x14ac:dyDescent="0.25">
      <c r="A14" s="4" t="s">
        <v>28</v>
      </c>
      <c r="B14" s="5">
        <f>+'Tipo de compensación-Empresa'!C15+'Tipo de compensación-Empresa'!E15+'Tipo de compensación-Empresa'!H15+'Tipo de compensación-Empresa'!F15</f>
        <v>280661525</v>
      </c>
      <c r="C14" s="5">
        <f>+'Tipo de compensación-Empresa'!I15+'Tipo de compensación-Empresa'!J15+'Tipo de compensación-Empresa'!K15+'Tipo de compensación-Empresa'!L15+'Tipo de compensación-Empresa'!M15+'Tipo de compensación-Empresa'!N15+'Tipo de compensación-Empresa'!O15</f>
        <v>275991669</v>
      </c>
      <c r="D14" s="5">
        <f>+'Tipo de compensación-Empresa'!B34+'Tipo de compensación-Empresa'!C34+'Tipo de compensación-Empresa'!D34+'Tipo de compensación-Empresa'!E34+'Tipo de compensación-Empresa'!F34+'Tipo de compensación-Empresa'!G34+'Tipo de compensación-Empresa'!H34</f>
        <v>186318290</v>
      </c>
      <c r="E14" s="5">
        <f>+'Tipo de compensación-Empresa'!I34+'Tipo de compensación-Empresa'!J34+'Tipo de compensación-Empresa'!K34+'Tipo de compensación-Empresa'!L34+'Tipo de compensación-Empresa'!M34+'Tipo de compensación-Empresa'!N34+'Tipo de compensación-Empresa'!O34</f>
        <v>412063135</v>
      </c>
      <c r="F14" s="6">
        <f>+'Tipo de compensación-Empresa'!B53+'Tipo de compensación-Empresa'!C53+'Tipo de compensación-Empresa'!D53+'Tipo de compensación-Empresa'!E53+'Tipo de compensación-Empresa'!F53+'Tipo de compensación-Empresa'!G53+'Tipo de compensación-Empresa'!H53</f>
        <v>617785297</v>
      </c>
      <c r="G14" s="5">
        <f>+'Tipo de compensación-Empresa'!I53+'Tipo de compensación-Empresa'!J53+'Tipo de compensación-Empresa'!K53+'Tipo de compensación-Empresa'!L53+'Tipo de compensación-Empresa'!M53+'Tipo de compensación-Empresa'!N53+'Tipo de compensación-Empresa'!O53</f>
        <v>108891522</v>
      </c>
      <c r="H14" s="7">
        <f t="shared" si="0"/>
        <v>1881711438</v>
      </c>
    </row>
    <row r="15" spans="1:8" x14ac:dyDescent="0.25">
      <c r="A15" s="4" t="s">
        <v>29</v>
      </c>
      <c r="B15" s="5">
        <f>+'Tipo de compensación-Empresa'!C16+'Tipo de compensación-Empresa'!E16+'Tipo de compensación-Empresa'!H16+'Tipo de compensación-Empresa'!F16</f>
        <v>3723307</v>
      </c>
      <c r="C15" s="5">
        <f>+'Tipo de compensación-Empresa'!I16+'Tipo de compensación-Empresa'!J16+'Tipo de compensación-Empresa'!K16+'Tipo de compensación-Empresa'!L16+'Tipo de compensación-Empresa'!M16+'Tipo de compensación-Empresa'!N16+'Tipo de compensación-Empresa'!O16</f>
        <v>7139380</v>
      </c>
      <c r="D15" s="5">
        <f>+'Tipo de compensación-Empresa'!B35+'Tipo de compensación-Empresa'!C35+'Tipo de compensación-Empresa'!D35+'Tipo de compensación-Empresa'!E35+'Tipo de compensación-Empresa'!F35+'Tipo de compensación-Empresa'!G35+'Tipo de compensación-Empresa'!H35</f>
        <v>28560589</v>
      </c>
      <c r="E15" s="5">
        <f>+'Tipo de compensación-Empresa'!I35+'Tipo de compensación-Empresa'!J35+'Tipo de compensación-Empresa'!K35+'Tipo de compensación-Empresa'!L35+'Tipo de compensación-Empresa'!M35+'Tipo de compensación-Empresa'!N35+'Tipo de compensación-Empresa'!O35</f>
        <v>1088887</v>
      </c>
      <c r="F15" s="6">
        <f>+'Tipo de compensación-Empresa'!B54+'Tipo de compensación-Empresa'!C54+'Tipo de compensación-Empresa'!D54+'Tipo de compensación-Empresa'!E54+'Tipo de compensación-Empresa'!F54+'Tipo de compensación-Empresa'!G54+'Tipo de compensación-Empresa'!H54</f>
        <v>56923171</v>
      </c>
      <c r="G15" s="5">
        <f>+'Tipo de compensación-Empresa'!I54+'Tipo de compensación-Empresa'!J54+'Tipo de compensación-Empresa'!K54+'Tipo de compensación-Empresa'!L54+'Tipo de compensación-Empresa'!M54+'Tipo de compensación-Empresa'!N54+'Tipo de compensación-Empresa'!O54</f>
        <v>16587030</v>
      </c>
      <c r="H15" s="7">
        <f t="shared" si="0"/>
        <v>114022364</v>
      </c>
    </row>
    <row r="16" spans="1:8" x14ac:dyDescent="0.25">
      <c r="A16" s="4" t="s">
        <v>30</v>
      </c>
      <c r="B16" s="5">
        <f>+'Tipo de compensación-Empresa'!C17+'Tipo de compensación-Empresa'!E17+'Tipo de compensación-Empresa'!H17+'Tipo de compensación-Empresa'!F17</f>
        <v>3961431</v>
      </c>
      <c r="C16" s="5">
        <f>+'Tipo de compensación-Empresa'!I17+'Tipo de compensación-Empresa'!J17+'Tipo de compensación-Empresa'!K17+'Tipo de compensación-Empresa'!L17+'Tipo de compensación-Empresa'!M17+'Tipo de compensación-Empresa'!N17+'Tipo de compensación-Empresa'!O17</f>
        <v>2516914</v>
      </c>
      <c r="D16" s="5">
        <f>+'Tipo de compensación-Empresa'!B36+'Tipo de compensación-Empresa'!C36+'Tipo de compensación-Empresa'!D36+'Tipo de compensación-Empresa'!E36+'Tipo de compensación-Empresa'!F36+'Tipo de compensación-Empresa'!G36+'Tipo de compensación-Empresa'!H36</f>
        <v>592339</v>
      </c>
      <c r="E16" s="5">
        <f>+'Tipo de compensación-Empresa'!I36+'Tipo de compensación-Empresa'!J36+'Tipo de compensación-Empresa'!K36+'Tipo de compensación-Empresa'!L36+'Tipo de compensación-Empresa'!M36+'Tipo de compensación-Empresa'!N36+'Tipo de compensación-Empresa'!O36</f>
        <v>1772682</v>
      </c>
      <c r="F16" s="6">
        <f>+'Tipo de compensación-Empresa'!B55+'Tipo de compensación-Empresa'!C55+'Tipo de compensación-Empresa'!D55+'Tipo de compensación-Empresa'!E55+'Tipo de compensación-Empresa'!F55+'Tipo de compensación-Empresa'!G55+'Tipo de compensación-Empresa'!H55</f>
        <v>31401878</v>
      </c>
      <c r="G16" s="5">
        <f>+'Tipo de compensación-Empresa'!I55+'Tipo de compensación-Empresa'!J55+'Tipo de compensación-Empresa'!K55+'Tipo de compensación-Empresa'!L55+'Tipo de compensación-Empresa'!M55+'Tipo de compensación-Empresa'!N55+'Tipo de compensación-Empresa'!O55</f>
        <v>0</v>
      </c>
      <c r="H16" s="7">
        <f t="shared" si="0"/>
        <v>40245244</v>
      </c>
    </row>
    <row r="17" spans="1:24" x14ac:dyDescent="0.25">
      <c r="A17" s="4" t="s">
        <v>31</v>
      </c>
      <c r="B17" s="5">
        <f>+'Tipo de compensación-Empresa'!C18+'Tipo de compensación-Empresa'!E18+'Tipo de compensación-Empresa'!H18+'Tipo de compensación-Empresa'!F18</f>
        <v>1245306</v>
      </c>
      <c r="C17" s="5">
        <f>+'Tipo de compensación-Empresa'!I18+'Tipo de compensación-Empresa'!J18+'Tipo de compensación-Empresa'!K18+'Tipo de compensación-Empresa'!L18+'Tipo de compensación-Empresa'!M18+'Tipo de compensación-Empresa'!N18+'Tipo de compensación-Empresa'!O18</f>
        <v>196000</v>
      </c>
      <c r="D17" s="5">
        <f>+'Tipo de compensación-Empresa'!B37+'Tipo de compensación-Empresa'!C37+'Tipo de compensación-Empresa'!D37+'Tipo de compensación-Empresa'!E37+'Tipo de compensación-Empresa'!F37+'Tipo de compensación-Empresa'!G37+'Tipo de compensación-Empresa'!H37</f>
        <v>637000</v>
      </c>
      <c r="E17" s="5">
        <f>+'Tipo de compensación-Empresa'!I37+'Tipo de compensación-Empresa'!J37+'Tipo de compensación-Empresa'!K37+'Tipo de compensación-Empresa'!L37+'Tipo de compensación-Empresa'!M37+'Tipo de compensación-Empresa'!N37+'Tipo de compensación-Empresa'!O37</f>
        <v>212941</v>
      </c>
      <c r="F17" s="6">
        <f>+'Tipo de compensación-Empresa'!B56+'Tipo de compensación-Empresa'!C56+'Tipo de compensación-Empresa'!D56+'Tipo de compensación-Empresa'!E56+'Tipo de compensación-Empresa'!F56+'Tipo de compensación-Empresa'!G56+'Tipo de compensación-Empresa'!H56</f>
        <v>1420270</v>
      </c>
      <c r="G17" s="5">
        <f>+'Tipo de compensación-Empresa'!I56+'Tipo de compensación-Empresa'!J56+'Tipo de compensación-Empresa'!K56+'Tipo de compensación-Empresa'!L56+'Tipo de compensación-Empresa'!M56+'Tipo de compensación-Empresa'!N56+'Tipo de compensación-Empresa'!O56</f>
        <v>459572</v>
      </c>
      <c r="H17" s="7">
        <f t="shared" si="0"/>
        <v>4171089</v>
      </c>
    </row>
    <row r="18" spans="1:24" x14ac:dyDescent="0.25">
      <c r="A18" s="4" t="s">
        <v>32</v>
      </c>
      <c r="B18" s="5">
        <f>+'Tipo de compensación-Empresa'!C19+'Tipo de compensación-Empresa'!E19+'Tipo de compensación-Empresa'!H19+'Tipo de compensación-Empresa'!F19</f>
        <v>37604529</v>
      </c>
      <c r="C18" s="5">
        <f>+'Tipo de compensación-Empresa'!I19+'Tipo de compensación-Empresa'!J19+'Tipo de compensación-Empresa'!K19+'Tipo de compensación-Empresa'!L19+'Tipo de compensación-Empresa'!M19+'Tipo de compensación-Empresa'!N19+'Tipo de compensación-Empresa'!O19</f>
        <v>422297912</v>
      </c>
      <c r="D18" s="5">
        <f>+'Tipo de compensación-Empresa'!B38+'Tipo de compensación-Empresa'!C38+'Tipo de compensación-Empresa'!D38+'Tipo de compensación-Empresa'!E38+'Tipo de compensación-Empresa'!F38+'Tipo de compensación-Empresa'!G38+'Tipo de compensación-Empresa'!H38</f>
        <v>30794714</v>
      </c>
      <c r="E18" s="5">
        <f>+'Tipo de compensación-Empresa'!I38+'Tipo de compensación-Empresa'!J38+'Tipo de compensación-Empresa'!K38+'Tipo de compensación-Empresa'!L38+'Tipo de compensación-Empresa'!M38+'Tipo de compensación-Empresa'!N38+'Tipo de compensación-Empresa'!O38</f>
        <v>79896446</v>
      </c>
      <c r="F18" s="6">
        <f>+'Tipo de compensación-Empresa'!B57+'Tipo de compensación-Empresa'!C57+'Tipo de compensación-Empresa'!D57+'Tipo de compensación-Empresa'!E57+'Tipo de compensación-Empresa'!F57+'Tipo de compensación-Empresa'!G57+'Tipo de compensación-Empresa'!H57</f>
        <v>49144080</v>
      </c>
      <c r="G18" s="5">
        <f>+'Tipo de compensación-Empresa'!I57+'Tipo de compensación-Empresa'!J57+'Tipo de compensación-Empresa'!K57+'Tipo de compensación-Empresa'!L57+'Tipo de compensación-Empresa'!M57+'Tipo de compensación-Empresa'!N57+'Tipo de compensación-Empresa'!O57</f>
        <v>29543216</v>
      </c>
      <c r="H18" s="7">
        <f t="shared" si="0"/>
        <v>649280897</v>
      </c>
    </row>
    <row r="19" spans="1:24" ht="15.75" thickBot="1" x14ac:dyDescent="0.3">
      <c r="A19" s="8" t="s">
        <v>33</v>
      </c>
      <c r="B19" s="5">
        <f>+'Tipo de compensación-Empresa'!C20+'Tipo de compensación-Empresa'!E20+'Tipo de compensación-Empresa'!H20+'Tipo de compensación-Empresa'!F20</f>
        <v>25188642</v>
      </c>
      <c r="C19" s="5">
        <f>+'Tipo de compensación-Empresa'!I20+'Tipo de compensación-Empresa'!J20+'Tipo de compensación-Empresa'!K20+'Tipo de compensación-Empresa'!L20+'Tipo de compensación-Empresa'!M20+'Tipo de compensación-Empresa'!N20+'Tipo de compensación-Empresa'!O20</f>
        <v>28486490</v>
      </c>
      <c r="D19" s="5">
        <f>+'Tipo de compensación-Empresa'!B39+'Tipo de compensación-Empresa'!C39+'Tipo de compensación-Empresa'!D39+'Tipo de compensación-Empresa'!E39+'Tipo de compensación-Empresa'!F39+'Tipo de compensación-Empresa'!G39+'Tipo de compensación-Empresa'!H39</f>
        <v>28778532</v>
      </c>
      <c r="E19" s="5">
        <f>+'Tipo de compensación-Empresa'!I39+'Tipo de compensación-Empresa'!J39+'Tipo de compensación-Empresa'!K39+'Tipo de compensación-Empresa'!L39+'Tipo de compensación-Empresa'!M39+'Tipo de compensación-Empresa'!N39+'Tipo de compensación-Empresa'!O39</f>
        <v>34340950</v>
      </c>
      <c r="F19" s="6">
        <f>+'Tipo de compensación-Empresa'!B58+'Tipo de compensación-Empresa'!C58+'Tipo de compensación-Empresa'!D58+'Tipo de compensación-Empresa'!E58+'Tipo de compensación-Empresa'!F58+'Tipo de compensación-Empresa'!G58+'Tipo de compensación-Empresa'!H58</f>
        <v>85852265</v>
      </c>
      <c r="G19" s="5">
        <f>+'Tipo de compensación-Empresa'!I58+'Tipo de compensación-Empresa'!J58+'Tipo de compensación-Empresa'!K58+'Tipo de compensación-Empresa'!L58+'Tipo de compensación-Empresa'!M58+'Tipo de compensación-Empresa'!N58+'Tipo de compensación-Empresa'!O58</f>
        <v>159532040</v>
      </c>
      <c r="H19" s="7">
        <f t="shared" si="0"/>
        <v>362178919</v>
      </c>
    </row>
    <row r="20" spans="1:24" ht="15.75" thickBot="1" x14ac:dyDescent="0.3">
      <c r="A20" s="9" t="s">
        <v>34</v>
      </c>
      <c r="B20" s="10">
        <f>+SUM(B4:B19)</f>
        <v>1204778277</v>
      </c>
      <c r="C20" s="10">
        <f>+SUM(C4:C19)</f>
        <v>1506399304</v>
      </c>
      <c r="D20" s="10">
        <f t="shared" ref="D20:H20" si="1">+SUM(D4:D19)</f>
        <v>1027787816</v>
      </c>
      <c r="E20" s="10">
        <f t="shared" si="1"/>
        <v>1597557088</v>
      </c>
      <c r="F20" s="86">
        <f t="shared" si="1"/>
        <v>2241037204</v>
      </c>
      <c r="G20" s="86">
        <f t="shared" si="1"/>
        <v>957861651</v>
      </c>
      <c r="H20" s="10">
        <f t="shared" si="1"/>
        <v>8535421340</v>
      </c>
    </row>
    <row r="21" spans="1:24" ht="14.25" customHeight="1" x14ac:dyDescent="0.25">
      <c r="G21" s="114"/>
    </row>
    <row r="22" spans="1:24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25">
      <c r="E23" s="73"/>
      <c r="F23" s="74"/>
      <c r="G23" s="74"/>
    </row>
    <row r="24" spans="1:24" x14ac:dyDescent="0.25">
      <c r="B24" s="13"/>
      <c r="C24" s="13"/>
      <c r="E24" s="74"/>
      <c r="F24" s="75"/>
      <c r="G24" s="73"/>
    </row>
    <row r="25" spans="1:24" x14ac:dyDescent="0.25">
      <c r="B25" s="13"/>
      <c r="C25" s="13"/>
      <c r="E25" s="73"/>
      <c r="F25" s="74"/>
      <c r="G25" s="74"/>
    </row>
    <row r="26" spans="1:24" x14ac:dyDescent="0.25">
      <c r="A26" s="13"/>
      <c r="B26" s="13"/>
      <c r="C26" s="13"/>
      <c r="E26" s="73"/>
      <c r="F26" s="74"/>
      <c r="G26" s="73"/>
    </row>
    <row r="27" spans="1:24" x14ac:dyDescent="0.25">
      <c r="C27" s="13"/>
      <c r="E27" s="13"/>
      <c r="G27" s="13"/>
    </row>
  </sheetData>
  <mergeCells count="2">
    <mergeCell ref="A1:H1"/>
    <mergeCell ref="A2:H2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zoomScaleNormal="100" workbookViewId="0">
      <selection sqref="A1:H1"/>
    </sheetView>
  </sheetViews>
  <sheetFormatPr baseColWidth="10" defaultColWidth="11.42578125" defaultRowHeight="15" x14ac:dyDescent="0.25"/>
  <cols>
    <col min="1" max="1" width="27.5703125" customWidth="1"/>
    <col min="2" max="2" width="16.42578125" customWidth="1"/>
    <col min="3" max="3" width="16.85546875" customWidth="1"/>
    <col min="4" max="4" width="17.85546875" customWidth="1"/>
    <col min="5" max="5" width="17" customWidth="1"/>
    <col min="6" max="6" width="16.140625" customWidth="1"/>
    <col min="7" max="7" width="22.5703125" customWidth="1"/>
    <col min="8" max="8" width="17.140625" customWidth="1"/>
  </cols>
  <sheetData>
    <row r="1" spans="1:8" ht="15.75" thickBot="1" x14ac:dyDescent="0.3">
      <c r="A1" s="132" t="s">
        <v>37</v>
      </c>
      <c r="B1" s="133"/>
      <c r="C1" s="133"/>
      <c r="D1" s="133"/>
      <c r="E1" s="133"/>
      <c r="F1" s="133"/>
      <c r="G1" s="133"/>
      <c r="H1" s="134"/>
    </row>
    <row r="2" spans="1:8" ht="15.75" thickBot="1" x14ac:dyDescent="0.3">
      <c r="A2" s="132" t="s">
        <v>58</v>
      </c>
      <c r="B2" s="133"/>
      <c r="C2" s="133"/>
      <c r="D2" s="133"/>
      <c r="E2" s="133"/>
      <c r="F2" s="133"/>
      <c r="G2" s="133"/>
      <c r="H2" s="134"/>
    </row>
    <row r="3" spans="1:8" ht="15.75" thickBot="1" x14ac:dyDescent="0.3">
      <c r="A3" s="31" t="s">
        <v>38</v>
      </c>
      <c r="B3" s="32" t="s">
        <v>12</v>
      </c>
      <c r="C3" s="32" t="s">
        <v>13</v>
      </c>
      <c r="D3" s="32" t="s">
        <v>14</v>
      </c>
      <c r="E3" s="33" t="s">
        <v>15</v>
      </c>
      <c r="F3" s="32" t="s">
        <v>48</v>
      </c>
      <c r="G3" s="32" t="s">
        <v>16</v>
      </c>
      <c r="H3" s="33" t="s">
        <v>17</v>
      </c>
    </row>
    <row r="4" spans="1:8" ht="15.75" thickBot="1" x14ac:dyDescent="0.3">
      <c r="A4" s="43" t="s">
        <v>50</v>
      </c>
      <c r="B4" s="135"/>
      <c r="C4" s="135"/>
      <c r="D4" s="135"/>
      <c r="E4" s="135"/>
      <c r="F4" s="135"/>
      <c r="G4" s="135"/>
      <c r="H4" s="136"/>
    </row>
    <row r="5" spans="1:8" x14ac:dyDescent="0.25">
      <c r="A5" s="34" t="s">
        <v>39</v>
      </c>
      <c r="B5" s="35"/>
      <c r="C5" s="36"/>
      <c r="D5" s="37"/>
      <c r="E5" s="36">
        <v>39077193</v>
      </c>
      <c r="F5" s="36">
        <v>5154399</v>
      </c>
      <c r="G5" s="36"/>
      <c r="H5" s="36">
        <v>11594784</v>
      </c>
    </row>
    <row r="6" spans="1:8" x14ac:dyDescent="0.25">
      <c r="A6" s="34" t="s">
        <v>40</v>
      </c>
      <c r="B6" s="35"/>
      <c r="C6" s="36"/>
      <c r="D6" s="37"/>
      <c r="E6" s="36"/>
      <c r="F6" s="36"/>
      <c r="G6" s="36"/>
      <c r="H6" s="36"/>
    </row>
    <row r="7" spans="1:8" x14ac:dyDescent="0.25">
      <c r="A7" s="34" t="s">
        <v>41</v>
      </c>
      <c r="B7" s="35"/>
      <c r="C7" s="36">
        <v>79614846</v>
      </c>
      <c r="D7" s="37"/>
      <c r="E7" s="36">
        <v>61591676</v>
      </c>
      <c r="F7" s="36">
        <v>3664755</v>
      </c>
      <c r="G7" s="36">
        <v>12432787</v>
      </c>
      <c r="H7" s="36">
        <v>11468000</v>
      </c>
    </row>
    <row r="8" spans="1:8" x14ac:dyDescent="0.25">
      <c r="A8" s="34" t="s">
        <v>42</v>
      </c>
      <c r="B8" s="35"/>
      <c r="C8" s="36"/>
      <c r="D8" s="37"/>
      <c r="E8" s="36">
        <v>88970754</v>
      </c>
      <c r="F8" s="36"/>
      <c r="G8" s="36"/>
      <c r="H8" s="36"/>
    </row>
    <row r="9" spans="1:8" x14ac:dyDescent="0.25">
      <c r="A9" s="34" t="s">
        <v>43</v>
      </c>
      <c r="B9" s="35"/>
      <c r="C9" s="36"/>
      <c r="D9" s="37"/>
      <c r="E9" s="36">
        <v>6106700</v>
      </c>
      <c r="F9" s="36">
        <v>54167669</v>
      </c>
      <c r="G9" s="36"/>
      <c r="H9" s="36">
        <v>270000</v>
      </c>
    </row>
    <row r="10" spans="1:8" x14ac:dyDescent="0.25">
      <c r="A10" s="34" t="s">
        <v>44</v>
      </c>
      <c r="B10" s="39"/>
      <c r="C10" s="39">
        <v>11732741</v>
      </c>
      <c r="D10" s="18"/>
      <c r="E10" s="36"/>
      <c r="F10" s="36"/>
      <c r="G10" s="36">
        <v>2058212</v>
      </c>
      <c r="H10" s="36"/>
    </row>
    <row r="11" spans="1:8" ht="15.75" thickBot="1" x14ac:dyDescent="0.3">
      <c r="A11" s="42" t="s">
        <v>45</v>
      </c>
      <c r="B11" s="142"/>
      <c r="C11" s="142">
        <f>SUM(C5:C10)</f>
        <v>91347587</v>
      </c>
      <c r="D11" s="142"/>
      <c r="E11" s="142">
        <f>SUM(E5:E10)</f>
        <v>195746323</v>
      </c>
      <c r="F11" s="142">
        <f>SUM(F5:F10)</f>
        <v>62986823</v>
      </c>
      <c r="G11" s="142">
        <f>SUM(G5:G10)</f>
        <v>14490999</v>
      </c>
      <c r="H11" s="142">
        <f>SUM(H5:H10)</f>
        <v>23332784</v>
      </c>
    </row>
    <row r="12" spans="1:8" ht="15.75" thickBot="1" x14ac:dyDescent="0.3">
      <c r="A12" s="43" t="s">
        <v>51</v>
      </c>
      <c r="B12" s="135"/>
      <c r="C12" s="135"/>
      <c r="D12" s="135"/>
      <c r="E12" s="135"/>
      <c r="F12" s="135"/>
      <c r="G12" s="135"/>
      <c r="H12" s="136"/>
    </row>
    <row r="13" spans="1:8" x14ac:dyDescent="0.25">
      <c r="A13" s="34" t="s">
        <v>39</v>
      </c>
      <c r="B13" s="35"/>
      <c r="C13" s="36">
        <v>1134603</v>
      </c>
      <c r="D13" s="37"/>
      <c r="E13" s="36">
        <v>63121609</v>
      </c>
      <c r="F13" s="36">
        <v>16963408</v>
      </c>
      <c r="G13" s="39"/>
      <c r="H13" s="38">
        <v>112000</v>
      </c>
    </row>
    <row r="14" spans="1:8" x14ac:dyDescent="0.25">
      <c r="A14" s="34" t="s">
        <v>40</v>
      </c>
      <c r="B14" s="35"/>
      <c r="C14" s="36"/>
      <c r="D14" s="37"/>
      <c r="E14" s="36"/>
      <c r="F14" s="36"/>
      <c r="G14" s="39"/>
      <c r="H14" s="38"/>
    </row>
    <row r="15" spans="1:8" x14ac:dyDescent="0.25">
      <c r="A15" s="34" t="s">
        <v>41</v>
      </c>
      <c r="B15" s="35"/>
      <c r="C15" s="36">
        <v>188574294</v>
      </c>
      <c r="D15" s="37"/>
      <c r="E15" s="36">
        <v>18462721</v>
      </c>
      <c r="F15" s="36">
        <v>2507242</v>
      </c>
      <c r="G15" s="39">
        <v>944667</v>
      </c>
      <c r="H15" s="38">
        <v>21532460</v>
      </c>
    </row>
    <row r="16" spans="1:8" x14ac:dyDescent="0.25">
      <c r="A16" s="34" t="s">
        <v>42</v>
      </c>
      <c r="B16" s="35"/>
      <c r="C16" s="36"/>
      <c r="D16" s="37"/>
      <c r="E16" s="36">
        <v>20508674</v>
      </c>
      <c r="F16" s="36"/>
      <c r="G16" s="39"/>
      <c r="H16" s="38">
        <v>394380</v>
      </c>
    </row>
    <row r="17" spans="1:8" x14ac:dyDescent="0.25">
      <c r="A17" s="34" t="s">
        <v>43</v>
      </c>
      <c r="B17" s="35"/>
      <c r="C17" s="36"/>
      <c r="D17" s="37"/>
      <c r="E17" s="36">
        <v>4900000</v>
      </c>
      <c r="F17" s="36">
        <v>16474756</v>
      </c>
      <c r="G17" s="39"/>
      <c r="H17" s="38">
        <v>645000</v>
      </c>
    </row>
    <row r="18" spans="1:8" x14ac:dyDescent="0.25">
      <c r="A18" s="34" t="s">
        <v>44</v>
      </c>
      <c r="B18" s="18"/>
      <c r="C18" s="39">
        <v>10077669</v>
      </c>
      <c r="D18" s="18"/>
      <c r="E18" s="36"/>
      <c r="F18" s="39">
        <v>4657416</v>
      </c>
      <c r="G18" s="39">
        <v>2197289</v>
      </c>
      <c r="H18" s="41"/>
    </row>
    <row r="19" spans="1:8" ht="15.75" thickBot="1" x14ac:dyDescent="0.3">
      <c r="A19" s="42" t="s">
        <v>45</v>
      </c>
      <c r="B19" s="142"/>
      <c r="C19" s="142">
        <f>SUM(C13:C18)</f>
        <v>199786566</v>
      </c>
      <c r="D19" s="142"/>
      <c r="E19" s="142">
        <f>SUM(E13:E18)</f>
        <v>106993004</v>
      </c>
      <c r="F19" s="142">
        <f>SUM(F13:F18)</f>
        <v>40602822</v>
      </c>
      <c r="G19" s="142">
        <f>SUM(G13:G18)</f>
        <v>3141956</v>
      </c>
      <c r="H19" s="143">
        <f>SUM(H13:H18)</f>
        <v>22683840</v>
      </c>
    </row>
    <row r="20" spans="1:8" ht="15.75" thickBot="1" x14ac:dyDescent="0.3">
      <c r="A20" s="43" t="s">
        <v>52</v>
      </c>
      <c r="B20" s="135"/>
      <c r="C20" s="135"/>
      <c r="D20" s="135"/>
      <c r="E20" s="135"/>
      <c r="F20" s="135"/>
      <c r="G20" s="135"/>
      <c r="H20" s="136"/>
    </row>
    <row r="21" spans="1:8" x14ac:dyDescent="0.25">
      <c r="A21" s="34" t="s">
        <v>39</v>
      </c>
      <c r="B21" s="35"/>
      <c r="C21" s="36">
        <v>304270</v>
      </c>
      <c r="D21" s="37"/>
      <c r="E21" s="36">
        <v>15225269</v>
      </c>
      <c r="F21" s="36">
        <v>10841441</v>
      </c>
      <c r="G21" s="39"/>
      <c r="H21" s="38">
        <v>4439660</v>
      </c>
    </row>
    <row r="22" spans="1:8" x14ac:dyDescent="0.25">
      <c r="A22" s="34" t="s">
        <v>40</v>
      </c>
      <c r="B22" s="35"/>
      <c r="C22" s="36"/>
      <c r="D22" s="37"/>
      <c r="E22" s="36"/>
      <c r="F22" s="36"/>
      <c r="G22" s="39"/>
      <c r="H22" s="38">
        <v>130000</v>
      </c>
    </row>
    <row r="23" spans="1:8" x14ac:dyDescent="0.25">
      <c r="A23" s="34" t="s">
        <v>41</v>
      </c>
      <c r="B23" s="35"/>
      <c r="C23" s="36">
        <v>72265940</v>
      </c>
      <c r="D23" s="37"/>
      <c r="E23" s="36">
        <v>43158250</v>
      </c>
      <c r="F23" s="36">
        <v>2928783</v>
      </c>
      <c r="G23" s="39">
        <v>7548217</v>
      </c>
      <c r="H23" s="38">
        <v>2036500</v>
      </c>
    </row>
    <row r="24" spans="1:8" x14ac:dyDescent="0.25">
      <c r="A24" s="34" t="s">
        <v>42</v>
      </c>
      <c r="B24" s="35"/>
      <c r="C24" s="36"/>
      <c r="D24" s="37"/>
      <c r="E24" s="36">
        <v>27793107</v>
      </c>
      <c r="F24" s="36"/>
      <c r="G24" s="39"/>
      <c r="H24" s="38">
        <v>200000</v>
      </c>
    </row>
    <row r="25" spans="1:8" x14ac:dyDescent="0.25">
      <c r="A25" s="34" t="s">
        <v>43</v>
      </c>
      <c r="B25" s="35"/>
      <c r="C25" s="36"/>
      <c r="D25" s="37"/>
      <c r="E25" s="36">
        <v>3650500</v>
      </c>
      <c r="F25" s="36">
        <v>302500</v>
      </c>
      <c r="G25" s="39"/>
      <c r="H25" s="38">
        <v>250000</v>
      </c>
    </row>
    <row r="26" spans="1:8" x14ac:dyDescent="0.25">
      <c r="A26" s="34" t="s">
        <v>44</v>
      </c>
      <c r="B26" s="18"/>
      <c r="C26" s="39">
        <v>6343996</v>
      </c>
      <c r="D26" s="18"/>
      <c r="E26" s="36"/>
      <c r="F26" s="39">
        <v>2140900</v>
      </c>
      <c r="G26" s="39">
        <v>6932175</v>
      </c>
      <c r="H26" s="41"/>
    </row>
    <row r="27" spans="1:8" ht="15.75" thickBot="1" x14ac:dyDescent="0.3">
      <c r="A27" s="42" t="s">
        <v>45</v>
      </c>
      <c r="B27" s="142"/>
      <c r="C27" s="142">
        <f>SUM(C21:C26)</f>
        <v>78914206</v>
      </c>
      <c r="D27" s="142"/>
      <c r="E27" s="142">
        <f>SUM(E21:E26)</f>
        <v>89827126</v>
      </c>
      <c r="F27" s="142">
        <f>SUM(F21:F26)</f>
        <v>16213624</v>
      </c>
      <c r="G27" s="142">
        <f>SUM(G21:G26)</f>
        <v>14480392</v>
      </c>
      <c r="H27" s="143">
        <f>SUM(H21:H26)</f>
        <v>7056160</v>
      </c>
    </row>
    <row r="28" spans="1:8" ht="15.75" thickBot="1" x14ac:dyDescent="0.3">
      <c r="A28" s="43" t="s">
        <v>53</v>
      </c>
      <c r="B28" s="135"/>
      <c r="C28" s="135"/>
      <c r="D28" s="135"/>
      <c r="E28" s="135"/>
      <c r="F28" s="135"/>
      <c r="G28" s="135"/>
      <c r="H28" s="136"/>
    </row>
    <row r="29" spans="1:8" x14ac:dyDescent="0.25">
      <c r="A29" s="34" t="s">
        <v>39</v>
      </c>
      <c r="B29" s="35"/>
      <c r="C29" s="36"/>
      <c r="D29" s="37"/>
      <c r="E29" s="78">
        <v>5918414</v>
      </c>
      <c r="F29" s="36"/>
      <c r="G29" s="39"/>
      <c r="H29" s="38">
        <v>2610000</v>
      </c>
    </row>
    <row r="30" spans="1:8" x14ac:dyDescent="0.25">
      <c r="A30" s="34" t="s">
        <v>40</v>
      </c>
      <c r="B30" s="35"/>
      <c r="C30" s="36"/>
      <c r="D30" s="37"/>
      <c r="E30" s="36"/>
      <c r="F30" s="36"/>
      <c r="G30" s="39"/>
      <c r="H30" s="38"/>
    </row>
    <row r="31" spans="1:8" x14ac:dyDescent="0.25">
      <c r="A31" s="34" t="s">
        <v>41</v>
      </c>
      <c r="B31" s="35"/>
      <c r="C31" s="36">
        <v>64934813</v>
      </c>
      <c r="D31" s="37"/>
      <c r="E31" s="36">
        <v>86095700</v>
      </c>
      <c r="F31" s="36"/>
      <c r="G31" s="39"/>
      <c r="H31" s="38">
        <v>2438000</v>
      </c>
    </row>
    <row r="32" spans="1:8" x14ac:dyDescent="0.25">
      <c r="A32" s="34" t="s">
        <v>42</v>
      </c>
      <c r="B32" s="35"/>
      <c r="C32" s="36"/>
      <c r="D32" s="37"/>
      <c r="E32" s="36">
        <v>59804240</v>
      </c>
      <c r="F32" s="36"/>
      <c r="G32" s="39"/>
      <c r="H32" s="38"/>
    </row>
    <row r="33" spans="1:8" x14ac:dyDescent="0.25">
      <c r="A33" s="34" t="s">
        <v>43</v>
      </c>
      <c r="B33" s="35"/>
      <c r="C33" s="36"/>
      <c r="D33" s="37"/>
      <c r="E33" s="36">
        <v>3538221</v>
      </c>
      <c r="F33" s="36">
        <v>74843929</v>
      </c>
      <c r="G33" s="39"/>
      <c r="H33" s="38"/>
    </row>
    <row r="34" spans="1:8" x14ac:dyDescent="0.25">
      <c r="A34" s="34" t="s">
        <v>44</v>
      </c>
      <c r="B34" s="18"/>
      <c r="C34" s="39">
        <v>18452910</v>
      </c>
      <c r="D34" s="18"/>
      <c r="E34" s="36"/>
      <c r="F34" s="39">
        <v>1034200</v>
      </c>
      <c r="G34" s="39">
        <v>2990794</v>
      </c>
      <c r="H34" s="41"/>
    </row>
    <row r="35" spans="1:8" ht="15.75" thickBot="1" x14ac:dyDescent="0.3">
      <c r="A35" s="42" t="s">
        <v>45</v>
      </c>
      <c r="B35" s="142"/>
      <c r="C35" s="142">
        <f>SUM(C29:C34)</f>
        <v>83387723</v>
      </c>
      <c r="D35" s="142"/>
      <c r="E35" s="142">
        <f>SUM(E29:E34)</f>
        <v>155356575</v>
      </c>
      <c r="F35" s="142">
        <f>SUM(F29:F34)</f>
        <v>75878129</v>
      </c>
      <c r="G35" s="142">
        <f>SUM(G29:G34)</f>
        <v>2990794</v>
      </c>
      <c r="H35" s="143">
        <f>SUM(H29:H34)</f>
        <v>5048000</v>
      </c>
    </row>
    <row r="36" spans="1:8" ht="15.75" thickBot="1" x14ac:dyDescent="0.3">
      <c r="A36" s="43" t="s">
        <v>54</v>
      </c>
      <c r="B36" s="135"/>
      <c r="C36" s="135"/>
      <c r="D36" s="135"/>
      <c r="E36" s="135"/>
      <c r="F36" s="135"/>
      <c r="G36" s="135"/>
      <c r="H36" s="136"/>
    </row>
    <row r="37" spans="1:8" x14ac:dyDescent="0.25">
      <c r="A37" s="34" t="s">
        <v>39</v>
      </c>
      <c r="B37" s="35"/>
      <c r="C37" s="36">
        <v>1529937</v>
      </c>
      <c r="D37" s="44"/>
      <c r="E37" s="36">
        <v>26328358</v>
      </c>
      <c r="F37" s="36">
        <v>14239230</v>
      </c>
      <c r="G37" s="39">
        <v>132699</v>
      </c>
      <c r="H37" s="38"/>
    </row>
    <row r="38" spans="1:8" x14ac:dyDescent="0.25">
      <c r="A38" s="34" t="s">
        <v>40</v>
      </c>
      <c r="B38" s="35"/>
      <c r="C38" s="36"/>
      <c r="D38" s="37"/>
      <c r="E38" s="36">
        <v>4233890</v>
      </c>
      <c r="F38" s="36"/>
      <c r="G38" s="39"/>
      <c r="H38" s="38"/>
    </row>
    <row r="39" spans="1:8" x14ac:dyDescent="0.25">
      <c r="A39" s="34" t="s">
        <v>41</v>
      </c>
      <c r="B39" s="35"/>
      <c r="C39" s="36">
        <v>132521746</v>
      </c>
      <c r="D39" s="37"/>
      <c r="E39" s="36">
        <v>39712643</v>
      </c>
      <c r="F39" s="36">
        <v>470000</v>
      </c>
      <c r="G39" s="39">
        <v>4638577</v>
      </c>
      <c r="H39" s="38">
        <v>2438000</v>
      </c>
    </row>
    <row r="40" spans="1:8" x14ac:dyDescent="0.25">
      <c r="A40" s="34" t="s">
        <v>42</v>
      </c>
      <c r="B40" s="35"/>
      <c r="C40" s="36"/>
      <c r="D40" s="37"/>
      <c r="E40" s="36">
        <v>37903028</v>
      </c>
      <c r="F40" s="36"/>
      <c r="G40" s="39"/>
      <c r="H40" s="38"/>
    </row>
    <row r="41" spans="1:8" x14ac:dyDescent="0.25">
      <c r="A41" s="34" t="s">
        <v>43</v>
      </c>
      <c r="B41" s="35"/>
      <c r="C41" s="36"/>
      <c r="D41" s="37"/>
      <c r="E41" s="36">
        <v>2086500</v>
      </c>
      <c r="F41" s="36">
        <v>9505977</v>
      </c>
      <c r="G41" s="39"/>
      <c r="H41" s="38"/>
    </row>
    <row r="42" spans="1:8" x14ac:dyDescent="0.25">
      <c r="A42" s="34" t="s">
        <v>44</v>
      </c>
      <c r="B42" s="18"/>
      <c r="C42" s="39">
        <v>113078904</v>
      </c>
      <c r="D42" s="18"/>
      <c r="E42" s="40"/>
      <c r="F42" s="39">
        <v>13695960</v>
      </c>
      <c r="G42" s="39">
        <v>7379469</v>
      </c>
      <c r="H42" s="41"/>
    </row>
    <row r="43" spans="1:8" ht="15.75" thickBot="1" x14ac:dyDescent="0.3">
      <c r="A43" s="42" t="s">
        <v>45</v>
      </c>
      <c r="B43" s="142"/>
      <c r="C43" s="142">
        <f>SUM(C37:C42)</f>
        <v>247130587</v>
      </c>
      <c r="D43" s="142"/>
      <c r="E43" s="142">
        <f>SUM(E37:E42)</f>
        <v>110264419</v>
      </c>
      <c r="F43" s="142">
        <f>SUM(F37:F42)</f>
        <v>37911167</v>
      </c>
      <c r="G43" s="142">
        <f>SUM(G37:G42)</f>
        <v>12150745</v>
      </c>
      <c r="H43" s="143">
        <f>SUM(H37:H42)</f>
        <v>2438000</v>
      </c>
    </row>
    <row r="44" spans="1:8" ht="15.75" thickBot="1" x14ac:dyDescent="0.3">
      <c r="A44" s="43" t="s">
        <v>55</v>
      </c>
      <c r="B44" s="135"/>
      <c r="C44" s="135"/>
      <c r="D44" s="135"/>
      <c r="E44" s="135"/>
      <c r="F44" s="135"/>
      <c r="G44" s="135"/>
      <c r="H44" s="136"/>
    </row>
    <row r="45" spans="1:8" x14ac:dyDescent="0.25">
      <c r="A45" s="34" t="s">
        <v>39</v>
      </c>
      <c r="B45" s="35"/>
      <c r="C45" s="36">
        <v>135049956</v>
      </c>
      <c r="D45" s="44"/>
      <c r="E45" s="36">
        <v>82375850</v>
      </c>
      <c r="F45" s="36">
        <v>2724276</v>
      </c>
      <c r="G45" s="39">
        <v>8137543</v>
      </c>
      <c r="H45" s="38"/>
    </row>
    <row r="46" spans="1:8" x14ac:dyDescent="0.25">
      <c r="A46" s="34" t="s">
        <v>40</v>
      </c>
      <c r="B46" s="35"/>
      <c r="C46" s="36"/>
      <c r="D46" s="37"/>
      <c r="E46" s="36"/>
      <c r="F46" s="36"/>
      <c r="G46" s="39"/>
      <c r="H46" s="38"/>
    </row>
    <row r="47" spans="1:8" x14ac:dyDescent="0.25">
      <c r="A47" s="34" t="s">
        <v>41</v>
      </c>
      <c r="B47" s="35"/>
      <c r="C47" s="36">
        <v>166847132</v>
      </c>
      <c r="D47" s="37"/>
      <c r="E47" s="36">
        <v>112569324</v>
      </c>
      <c r="F47" s="36"/>
      <c r="G47" s="39">
        <v>1472086</v>
      </c>
      <c r="H47" s="38"/>
    </row>
    <row r="48" spans="1:8" x14ac:dyDescent="0.25">
      <c r="A48" s="34" t="s">
        <v>42</v>
      </c>
      <c r="B48" s="35"/>
      <c r="C48" s="36"/>
      <c r="D48" s="37"/>
      <c r="E48" s="36">
        <v>83559869</v>
      </c>
      <c r="F48" s="36"/>
      <c r="G48" s="39"/>
      <c r="H48" s="38"/>
    </row>
    <row r="49" spans="1:8" x14ac:dyDescent="0.25">
      <c r="A49" s="34" t="s">
        <v>43</v>
      </c>
      <c r="B49" s="35"/>
      <c r="C49" s="36"/>
      <c r="D49" s="37"/>
      <c r="E49" s="36">
        <v>6653854</v>
      </c>
      <c r="F49" s="36">
        <v>3565160</v>
      </c>
      <c r="G49" s="39"/>
      <c r="H49" s="38"/>
    </row>
    <row r="50" spans="1:8" x14ac:dyDescent="0.25">
      <c r="A50" s="34" t="s">
        <v>44</v>
      </c>
      <c r="B50" s="18"/>
      <c r="C50" s="39">
        <v>99180418</v>
      </c>
      <c r="D50" s="18"/>
      <c r="E50" s="40"/>
      <c r="F50" s="39"/>
      <c r="G50" s="39">
        <v>4637798</v>
      </c>
      <c r="H50" s="41"/>
    </row>
    <row r="51" spans="1:8" x14ac:dyDescent="0.25">
      <c r="A51" s="42" t="s">
        <v>45</v>
      </c>
      <c r="B51" s="142"/>
      <c r="C51" s="142">
        <f>SUM(C45:C50)</f>
        <v>401077506</v>
      </c>
      <c r="D51" s="142"/>
      <c r="E51" s="142">
        <f>SUM(E45:E50)</f>
        <v>285158897</v>
      </c>
      <c r="F51" s="142">
        <f>SUM(F45:F50)</f>
        <v>6289436</v>
      </c>
      <c r="G51" s="142">
        <f>SUM(G45:G50)</f>
        <v>14247427</v>
      </c>
      <c r="H51" s="143"/>
    </row>
  </sheetData>
  <mergeCells count="8">
    <mergeCell ref="A1:H1"/>
    <mergeCell ref="B4:H4"/>
    <mergeCell ref="B12:H12"/>
    <mergeCell ref="B44:H44"/>
    <mergeCell ref="B20:H20"/>
    <mergeCell ref="B28:H28"/>
    <mergeCell ref="B36:H36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25" customWidth="1"/>
    <col min="2" max="2" width="15" customWidth="1"/>
    <col min="3" max="3" width="16.5703125" customWidth="1"/>
    <col min="4" max="4" width="17.7109375" customWidth="1"/>
    <col min="5" max="5" width="15.42578125" customWidth="1"/>
    <col min="6" max="6" width="16.140625" customWidth="1"/>
    <col min="7" max="7" width="16.28515625" customWidth="1"/>
    <col min="8" max="8" width="19.5703125" customWidth="1"/>
  </cols>
  <sheetData>
    <row r="1" spans="1:8" ht="15.75" thickBot="1" x14ac:dyDescent="0.3">
      <c r="A1" s="138" t="s">
        <v>46</v>
      </c>
      <c r="B1" s="139"/>
      <c r="C1" s="139"/>
      <c r="D1" s="139"/>
      <c r="E1" s="139"/>
      <c r="F1" s="139"/>
      <c r="G1" s="139"/>
      <c r="H1" s="140"/>
    </row>
    <row r="2" spans="1:8" ht="15.75" thickBot="1" x14ac:dyDescent="0.3">
      <c r="A2" s="132" t="s">
        <v>66</v>
      </c>
      <c r="B2" s="133"/>
      <c r="C2" s="133"/>
      <c r="D2" s="133"/>
      <c r="E2" s="133"/>
      <c r="F2" s="133"/>
      <c r="G2" s="133"/>
      <c r="H2" s="137"/>
    </row>
    <row r="3" spans="1:8" ht="15.75" thickBot="1" x14ac:dyDescent="0.3">
      <c r="A3" s="19" t="s">
        <v>47</v>
      </c>
      <c r="B3" s="20" t="s">
        <v>50</v>
      </c>
      <c r="C3" s="20" t="s">
        <v>51</v>
      </c>
      <c r="D3" s="20" t="s">
        <v>52</v>
      </c>
      <c r="E3" s="20" t="s">
        <v>53</v>
      </c>
      <c r="F3" s="20" t="s">
        <v>54</v>
      </c>
      <c r="G3" s="20" t="s">
        <v>55</v>
      </c>
      <c r="H3" s="21" t="s">
        <v>36</v>
      </c>
    </row>
    <row r="4" spans="1:8" x14ac:dyDescent="0.25">
      <c r="A4" s="22" t="s">
        <v>39</v>
      </c>
      <c r="B4" s="23">
        <f>+'Motivo de afectación-Empresa'!B5+'Motivo de afectación-Empresa'!C5+'Motivo de afectación-Empresa'!D5+'Motivo de afectación-Empresa'!E5+'Motivo de afectación-Empresa'!F5+'Motivo de afectación-Empresa'!G5+'Motivo de afectación-Empresa'!H5</f>
        <v>55826376</v>
      </c>
      <c r="C4" s="23">
        <f>+'Motivo de afectación-Empresa'!B13+'Motivo de afectación-Empresa'!C13+'Motivo de afectación-Empresa'!D13+'Motivo de afectación-Empresa'!E13+'Motivo de afectación-Empresa'!F13+'Motivo de afectación-Empresa'!G13+'Motivo de afectación-Empresa'!H13</f>
        <v>81331620</v>
      </c>
      <c r="D4" s="23">
        <f>+'Motivo de afectación-Empresa'!B21+'Motivo de afectación-Empresa'!C21+'Motivo de afectación-Empresa'!D21+'Motivo de afectación-Empresa'!E21+'Motivo de afectación-Empresa'!F21+'Motivo de afectación-Empresa'!G21+'Motivo de afectación-Empresa'!H21</f>
        <v>30810640</v>
      </c>
      <c r="E4" s="23">
        <f>+'Motivo de afectación-Empresa'!B29+'Motivo de afectación-Empresa'!C29+'Motivo de afectación-Empresa'!D29+'Motivo de afectación-Empresa'!E29+'Motivo de afectación-Empresa'!F29+'Motivo de afectación-Empresa'!G29+'Motivo de afectación-Empresa'!H29</f>
        <v>8528414</v>
      </c>
      <c r="F4" s="23">
        <f>+'Motivo de afectación-Empresa'!B37+'Motivo de afectación-Empresa'!C37+'Motivo de afectación-Empresa'!D37+'Motivo de afectación-Empresa'!E37+'Motivo de afectación-Empresa'!F37+'Motivo de afectación-Empresa'!G37+'Motivo de afectación-Empresa'!H37</f>
        <v>42230224</v>
      </c>
      <c r="G4" s="82">
        <f>+'Motivo de afectación-Empresa'!B45+'Motivo de afectación-Empresa'!C45+'Motivo de afectación-Empresa'!D45+'Motivo de afectación-Empresa'!E45+'Motivo de afectación-Empresa'!F45+'Motivo de afectación-Empresa'!G45+'Motivo de afectación-Empresa'!H45</f>
        <v>228287625</v>
      </c>
      <c r="H4" s="24">
        <f>SUM(B4:G4)</f>
        <v>447014899</v>
      </c>
    </row>
    <row r="5" spans="1:8" x14ac:dyDescent="0.25">
      <c r="A5" s="25" t="s">
        <v>40</v>
      </c>
      <c r="B5" s="23">
        <f>+'Motivo de afectación-Empresa'!B6+'Motivo de afectación-Empresa'!C6+'Motivo de afectación-Empresa'!D6+'Motivo de afectación-Empresa'!E6+'Motivo de afectación-Empresa'!F6+'Motivo de afectación-Empresa'!G6+'Motivo de afectación-Empresa'!H6</f>
        <v>0</v>
      </c>
      <c r="C5" s="23">
        <f>+'Motivo de afectación-Empresa'!B14+'Motivo de afectación-Empresa'!C14+'Motivo de afectación-Empresa'!D14+'Motivo de afectación-Empresa'!E14+'Motivo de afectación-Empresa'!F14+'Motivo de afectación-Empresa'!G14+'Motivo de afectación-Empresa'!H14</f>
        <v>0</v>
      </c>
      <c r="D5" s="23">
        <f>+'Motivo de afectación-Empresa'!B22+'Motivo de afectación-Empresa'!D22+'Motivo de afectación-Empresa'!C22+'Motivo de afectación-Empresa'!E22+'Motivo de afectación-Empresa'!F22+'Motivo de afectación-Empresa'!G22+'Motivo de afectación-Empresa'!H22</f>
        <v>130000</v>
      </c>
      <c r="E5" s="23">
        <f>+'Motivo de afectación-Empresa'!B30+'Motivo de afectación-Empresa'!C30+'Motivo de afectación-Empresa'!D30+'Motivo de afectación-Empresa'!E30+'Motivo de afectación-Empresa'!F30+'Motivo de afectación-Empresa'!G30+'Motivo de afectación-Empresa'!H30</f>
        <v>0</v>
      </c>
      <c r="F5" s="23">
        <f>+'Motivo de afectación-Empresa'!B38+'Motivo de afectación-Empresa'!C38+'Motivo de afectación-Empresa'!D38+'Motivo de afectación-Empresa'!E38+'Motivo de afectación-Empresa'!F38+'Motivo de afectación-Empresa'!G38+'Motivo de afectación-Empresa'!H38</f>
        <v>4233890</v>
      </c>
      <c r="G5" s="82">
        <f>+'Motivo de afectación-Empresa'!B46+'Motivo de afectación-Empresa'!C46+'Motivo de afectación-Empresa'!D46+'Motivo de afectación-Empresa'!E46+'Motivo de afectación-Empresa'!F46+'Motivo de afectación-Empresa'!G46+'Motivo de afectación-Empresa'!H46</f>
        <v>0</v>
      </c>
      <c r="H5" s="24">
        <f t="shared" ref="H5:H8" si="0">SUM(B5:G5)</f>
        <v>4363890</v>
      </c>
    </row>
    <row r="6" spans="1:8" x14ac:dyDescent="0.25">
      <c r="A6" s="25" t="s">
        <v>41</v>
      </c>
      <c r="B6" s="23">
        <f>+'Motivo de afectación-Empresa'!B7+'Motivo de afectación-Empresa'!C7+'Motivo de afectación-Empresa'!D7+'Motivo de afectación-Empresa'!E7+'Motivo de afectación-Empresa'!F7+'Motivo de afectación-Empresa'!G7+'Motivo de afectación-Empresa'!H7</f>
        <v>168772064</v>
      </c>
      <c r="C6" s="23">
        <f>+'Motivo de afectación-Empresa'!B15+'Motivo de afectación-Empresa'!C15+'Motivo de afectación-Empresa'!D15+'Motivo de afectación-Empresa'!E15+'Motivo de afectación-Empresa'!F15+'Motivo de afectación-Empresa'!G15+'Motivo de afectación-Empresa'!H15</f>
        <v>232021384</v>
      </c>
      <c r="D6" s="23">
        <f>+'Motivo de afectación-Empresa'!B23+'Motivo de afectación-Empresa'!C23+'Motivo de afectación-Empresa'!D23+'Motivo de afectación-Empresa'!E23+'Motivo de afectación-Empresa'!F23+'Motivo de afectación-Empresa'!G23+'Motivo de afectación-Empresa'!H23</f>
        <v>127937690</v>
      </c>
      <c r="E6" s="23">
        <f>+'Motivo de afectación-Empresa'!B31+'Motivo de afectación-Empresa'!C31+'Motivo de afectación-Empresa'!D31+'Motivo de afectación-Empresa'!E31+'Motivo de afectación-Empresa'!F31+'Motivo de afectación-Empresa'!G31+'Motivo de afectación-Empresa'!H31</f>
        <v>153468513</v>
      </c>
      <c r="F6" s="23">
        <f>+'Motivo de afectación-Empresa'!B39+'Motivo de afectación-Empresa'!C39+'Motivo de afectación-Empresa'!D39+'Motivo de afectación-Empresa'!E39+'Motivo de afectación-Empresa'!F39+'Motivo de afectación-Empresa'!G39+'Motivo de afectación-Empresa'!H39</f>
        <v>179780966</v>
      </c>
      <c r="G6" s="82">
        <f>+'Motivo de afectación-Empresa'!B47+'Motivo de afectación-Empresa'!C47+'Motivo de afectación-Empresa'!D47+'Motivo de afectación-Empresa'!E47+'Motivo de afectación-Empresa'!F47+'Motivo de afectación-Empresa'!G47+'Motivo de afectación-Empresa'!H47</f>
        <v>280888542</v>
      </c>
      <c r="H6" s="24">
        <f t="shared" si="0"/>
        <v>1142869159</v>
      </c>
    </row>
    <row r="7" spans="1:8" x14ac:dyDescent="0.25">
      <c r="A7" s="25" t="s">
        <v>42</v>
      </c>
      <c r="B7" s="23">
        <f>+'Motivo de afectación-Empresa'!B8+'Motivo de afectación-Empresa'!C8+'Motivo de afectación-Empresa'!D8+'Motivo de afectación-Empresa'!E8+'Motivo de afectación-Empresa'!F8+'Motivo de afectación-Empresa'!G8+'Motivo de afectación-Empresa'!H8</f>
        <v>88970754</v>
      </c>
      <c r="C7" s="23">
        <f>+'Motivo de afectación-Empresa'!B16+'Motivo de afectación-Empresa'!C16+'Motivo de afectación-Empresa'!D16+'Motivo de afectación-Empresa'!E16+'Motivo de afectación-Empresa'!F16+'Motivo de afectación-Empresa'!G16+'Motivo de afectación-Empresa'!H16</f>
        <v>20903054</v>
      </c>
      <c r="D7" s="23">
        <f>+'Motivo de afectación-Empresa'!B24+'Motivo de afectación-Empresa'!C24+'Motivo de afectación-Empresa'!D24+'Motivo de afectación-Empresa'!E24+'Motivo de afectación-Empresa'!F24+'Motivo de afectación-Empresa'!G24+'Motivo de afectación-Empresa'!H24</f>
        <v>27993107</v>
      </c>
      <c r="E7" s="23">
        <f>+'Motivo de afectación-Empresa'!B32+'Motivo de afectación-Empresa'!C32+'Motivo de afectación-Empresa'!D32+'Motivo de afectación-Empresa'!E32+'Motivo de afectación-Empresa'!F32+'Motivo de afectación-Empresa'!G32+'Motivo de afectación-Empresa'!H32</f>
        <v>59804240</v>
      </c>
      <c r="F7" s="23">
        <f>+'Motivo de afectación-Empresa'!B39+'Motivo de afectación-Empresa'!C39+'Motivo de afectación-Empresa'!D39+'Motivo de afectación-Empresa'!E39+'Motivo de afectación-Empresa'!F39+'Motivo de afectación-Empresa'!G39+'Motivo de afectación-Empresa'!H39</f>
        <v>179780966</v>
      </c>
      <c r="G7" s="82">
        <f>+'Motivo de afectación-Empresa'!B48+'Motivo de afectación-Empresa'!C48+'Motivo de afectación-Empresa'!D48+'Motivo de afectación-Empresa'!E48+'Motivo de afectación-Empresa'!F48+'Motivo de afectación-Empresa'!G48+'Motivo de afectación-Empresa'!H48</f>
        <v>83559869</v>
      </c>
      <c r="H7" s="24">
        <f t="shared" si="0"/>
        <v>461011990</v>
      </c>
    </row>
    <row r="8" spans="1:8" x14ac:dyDescent="0.25">
      <c r="A8" s="25" t="s">
        <v>43</v>
      </c>
      <c r="B8" s="23">
        <f>+'Motivo de afectación-Empresa'!B9+'Motivo de afectación-Empresa'!C9+'Motivo de afectación-Empresa'!D9+'Motivo de afectación-Empresa'!E9+'Motivo de afectación-Empresa'!F9+'Motivo de afectación-Empresa'!G9+'Motivo de afectación-Empresa'!H9</f>
        <v>60544369</v>
      </c>
      <c r="C8" s="23">
        <f>+'Motivo de afectación-Empresa'!B17+'Motivo de afectación-Empresa'!C17+'Motivo de afectación-Empresa'!D17+'Motivo de afectación-Empresa'!E17+'Motivo de afectación-Empresa'!F17+'Motivo de afectación-Empresa'!G17+'Motivo de afectación-Empresa'!H17</f>
        <v>22019756</v>
      </c>
      <c r="D8" s="23">
        <f>+'Motivo de afectación-Empresa'!B25+'Motivo de afectación-Empresa'!C25+'Motivo de afectación-Empresa'!D25+'Motivo de afectación-Empresa'!E25+'Motivo de afectación-Empresa'!F25+'Motivo de afectación-Empresa'!G25+'Motivo de afectación-Empresa'!H25</f>
        <v>4203000</v>
      </c>
      <c r="E8" s="23">
        <f>+'Motivo de afectación-Empresa'!B33+'Motivo de afectación-Empresa'!C33+'Motivo de afectación-Empresa'!D33+'Motivo de afectación-Empresa'!E33+'Motivo de afectación-Empresa'!F33+'Motivo de afectación-Empresa'!G33+'Motivo de afectación-Empresa'!H33</f>
        <v>78382150</v>
      </c>
      <c r="F8" s="23">
        <f>+'Motivo de afectación-Empresa'!B40+'Motivo de afectación-Empresa'!C40+'Motivo de afectación-Empresa'!D40+'Motivo de afectación-Empresa'!E40+'Motivo de afectación-Empresa'!F40+'Motivo de afectación-Empresa'!G40+'Motivo de afectación-Empresa'!H40</f>
        <v>37903028</v>
      </c>
      <c r="G8" s="82">
        <f>+'Motivo de afectación-Empresa'!B49+'Motivo de afectación-Empresa'!C49+'Motivo de afectación-Empresa'!D49+'Motivo de afectación-Empresa'!E49+'Motivo de afectación-Empresa'!F49+'Motivo de afectación-Empresa'!G49+'Motivo de afectación-Empresa'!H49</f>
        <v>10219014</v>
      </c>
      <c r="H8" s="24">
        <f t="shared" si="0"/>
        <v>213271317</v>
      </c>
    </row>
    <row r="9" spans="1:8" ht="15.75" thickBot="1" x14ac:dyDescent="0.3">
      <c r="A9" s="26" t="s">
        <v>44</v>
      </c>
      <c r="B9" s="23">
        <f>+'Motivo de afectación-Empresa'!B10+'Motivo de afectación-Empresa'!C10+'Motivo de afectación-Empresa'!D10+'Motivo de afectación-Empresa'!E10+'Motivo de afectación-Empresa'!F10+'Motivo de afectación-Empresa'!G10+'Motivo de afectación-Empresa'!H10</f>
        <v>13790953</v>
      </c>
      <c r="C9" s="23">
        <f>+'Motivo de afectación-Empresa'!B18+'Motivo de afectación-Empresa'!C18+'Motivo de afectación-Empresa'!D18+'Motivo de afectación-Empresa'!E18+'Motivo de afectación-Empresa'!F18+'Motivo de afectación-Empresa'!G18+'Motivo de afectación-Empresa'!H18</f>
        <v>16932374</v>
      </c>
      <c r="D9" s="23">
        <f>+'Motivo de afectación-Empresa'!B26+'Motivo de afectación-Empresa'!C26+'Motivo de afectación-Empresa'!D26+'Motivo de afectación-Empresa'!E26+'Motivo de afectación-Empresa'!F26+'Motivo de afectación-Empresa'!G26+'Motivo de afectación-Empresa'!H26</f>
        <v>15417071</v>
      </c>
      <c r="E9" s="23">
        <f>+'Motivo de afectación-Empresa'!B34+'Motivo de afectación-Empresa'!C34+'Motivo de afectación-Empresa'!D34+'Motivo de afectación-Empresa'!E34+'Motivo de afectación-Empresa'!F34+'Motivo de afectación-Empresa'!G34+'Motivo de afectación-Empresa'!H34</f>
        <v>22477904</v>
      </c>
      <c r="F9" s="23">
        <f>+'Motivo de afectación-Empresa'!B42+'Motivo de afectación-Empresa'!C42+'Motivo de afectación-Empresa'!D42+'Motivo de afectación-Empresa'!E42+'Motivo de afectación-Empresa'!F42+'Motivo de afectación-Empresa'!G42+'Motivo de afectación-Empresa'!H42</f>
        <v>134154333</v>
      </c>
      <c r="G9" s="84">
        <f>+'Motivo de afectación-Empresa'!B50+'Motivo de afectación-Empresa'!C50+'Motivo de afectación-Empresa'!D50+'Motivo de afectación-Empresa'!E50+'Motivo de afectación-Empresa'!F50+'Motivo de afectación-Empresa'!G50+'Motivo de afectación-Empresa'!H50</f>
        <v>103818216</v>
      </c>
      <c r="H9" s="24">
        <f>SUM(B9:G9)</f>
        <v>306590851</v>
      </c>
    </row>
    <row r="10" spans="1:8" ht="15.75" thickBot="1" x14ac:dyDescent="0.3">
      <c r="A10" s="27" t="s">
        <v>45</v>
      </c>
      <c r="B10" s="28">
        <f>+SUM(B4:B9)</f>
        <v>387904516</v>
      </c>
      <c r="C10" s="28">
        <f t="shared" ref="C10:G10" si="1">+SUM(C4:C9)</f>
        <v>373208188</v>
      </c>
      <c r="D10" s="28">
        <f t="shared" si="1"/>
        <v>206491508</v>
      </c>
      <c r="E10" s="28">
        <f t="shared" si="1"/>
        <v>322661221</v>
      </c>
      <c r="F10" s="83">
        <f t="shared" si="1"/>
        <v>578083407</v>
      </c>
      <c r="G10" s="85">
        <f t="shared" si="1"/>
        <v>706773266</v>
      </c>
      <c r="H10" s="81">
        <f>+SUM(H4:H9)</f>
        <v>2575122106</v>
      </c>
    </row>
    <row r="12" spans="1:8" x14ac:dyDescent="0.25">
      <c r="D12" s="74"/>
      <c r="E12" s="74"/>
      <c r="F12" s="74"/>
    </row>
    <row r="13" spans="1:8" x14ac:dyDescent="0.25">
      <c r="D13" s="76"/>
      <c r="E13" s="77"/>
      <c r="F13" s="76"/>
      <c r="G13" s="29"/>
    </row>
    <row r="14" spans="1:8" x14ac:dyDescent="0.25">
      <c r="D14" s="76"/>
      <c r="E14" s="74"/>
      <c r="F14" s="74"/>
    </row>
    <row r="15" spans="1:8" x14ac:dyDescent="0.25">
      <c r="D15" s="74"/>
      <c r="E15" s="74"/>
      <c r="F15" s="74"/>
    </row>
    <row r="17" spans="4:6" x14ac:dyDescent="0.25">
      <c r="D17" s="29"/>
      <c r="E17" s="30"/>
      <c r="F17" s="29"/>
    </row>
    <row r="18" spans="4:6" x14ac:dyDescent="0.25">
      <c r="D18" s="29"/>
      <c r="E18" s="30"/>
      <c r="F18" s="29"/>
    </row>
    <row r="19" spans="4:6" x14ac:dyDescent="0.25">
      <c r="D19" s="29"/>
      <c r="E19" s="30"/>
      <c r="F19" s="29"/>
    </row>
    <row r="20" spans="4:6" x14ac:dyDescent="0.25">
      <c r="D20" s="29"/>
      <c r="E20" s="30"/>
      <c r="F20" s="29"/>
    </row>
  </sheetData>
  <mergeCells count="2">
    <mergeCell ref="A2:H2"/>
    <mergeCell ref="A1:H1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2021</Filtro>
    <Orden xmlns="cdb7554b-68df-47ea-b918-b109b809b1d5">18</Orden>
  </documentManagement>
</p:properties>
</file>

<file path=customXml/itemProps1.xml><?xml version="1.0" encoding="utf-8"?>
<ds:datastoreItem xmlns:ds="http://schemas.openxmlformats.org/officeDocument/2006/customXml" ds:itemID="{54C71404-8663-4EF9-8728-C69E525A5EB8}"/>
</file>

<file path=customXml/itemProps2.xml><?xml version="1.0" encoding="utf-8"?>
<ds:datastoreItem xmlns:ds="http://schemas.openxmlformats.org/officeDocument/2006/customXml" ds:itemID="{961034D4-6065-4CD6-B85D-3562737F902D}"/>
</file>

<file path=customXml/itemProps3.xml><?xml version="1.0" encoding="utf-8"?>
<ds:datastoreItem xmlns:ds="http://schemas.openxmlformats.org/officeDocument/2006/customXml" ds:itemID="{5143FEA4-2695-46C4-8965-FA9970203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compensación-Empresa</vt:lpstr>
      <vt:lpstr>Tipo de compensación-Agrupado</vt:lpstr>
      <vt:lpstr>Motivo de afectación-Empresa</vt:lpstr>
      <vt:lpstr>Motivo de afectación-Agrupado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PAGOS AL USUARIO ACUMULADO II SEMESTRE 2021</dc:title>
  <dc:subject/>
  <dc:creator>Jesika Soto Rodriguez</dc:creator>
  <cp:keywords/>
  <dc:description/>
  <cp:lastModifiedBy>Juan David Dominguez Arrieta</cp:lastModifiedBy>
  <cp:revision/>
  <dcterms:created xsi:type="dcterms:W3CDTF">2020-02-18T16:42:07Z</dcterms:created>
  <dcterms:modified xsi:type="dcterms:W3CDTF">2023-12-20T20:40:28Z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